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20" windowWidth="20730" windowHeight="5520" tabRatio="760" activeTab="0"/>
  </bookViews>
  <sheets>
    <sheet name="Lamp_1.1_LRA_1" sheetId="1" r:id="rId1"/>
  </sheets>
  <definedNames>
    <definedName name="_xlnm.Print_Area" localSheetId="0">'Lamp_1.1_LRA_1'!$A$1:$V$724</definedName>
    <definedName name="_xlnm.Print_Titles" localSheetId="0">'Lamp_1.1_LRA_1'!$9:$11</definedName>
  </definedNames>
  <calcPr fullCalcOnLoad="1"/>
</workbook>
</file>

<file path=xl/sharedStrings.xml><?xml version="1.0" encoding="utf-8"?>
<sst xmlns="http://schemas.openxmlformats.org/spreadsheetml/2006/main" count="5332" uniqueCount="381">
  <si>
    <t>URAIAN</t>
  </si>
  <si>
    <t>REALISASI</t>
  </si>
  <si>
    <t>%</t>
  </si>
  <si>
    <t>BELANJA</t>
  </si>
  <si>
    <t>PEMERINTAH KABUPATEN LUMAJANG</t>
  </si>
  <si>
    <t>ANGGARAN</t>
  </si>
  <si>
    <t>PENDAPATAN ASLI DAERAH</t>
  </si>
  <si>
    <t>Rp.</t>
  </si>
  <si>
    <t>ORGANISASI</t>
  </si>
  <si>
    <t>00</t>
  </si>
  <si>
    <t>01</t>
  </si>
  <si>
    <t>BELANJA TIDAK LANGSUNG</t>
  </si>
  <si>
    <t>BELANJA LANGSUNG</t>
  </si>
  <si>
    <t>02</t>
  </si>
  <si>
    <t>03</t>
  </si>
  <si>
    <t>JUMLAH BELANJA</t>
  </si>
  <si>
    <t>07</t>
  </si>
  <si>
    <t>JUMLAH</t>
  </si>
  <si>
    <t xml:space="preserve">URUSAN PEMERINTAHAN </t>
  </si>
  <si>
    <t>KODE REK</t>
  </si>
  <si>
    <t>1</t>
  </si>
  <si>
    <t>4</t>
  </si>
  <si>
    <t>05</t>
  </si>
  <si>
    <t>Retribusi Pelayanan Parkir di Tepi Jalan Umum</t>
  </si>
  <si>
    <t>Retribusi Pengujian Kendaraan Bermotor</t>
  </si>
  <si>
    <t>Retribusi Jasa Usaha</t>
  </si>
  <si>
    <t>04</t>
  </si>
  <si>
    <t>Retribusi Terminal</t>
  </si>
  <si>
    <t>Retribusi Perijinan Tertentu</t>
  </si>
  <si>
    <t>Retribusi Ijin Trayek</t>
  </si>
  <si>
    <t>08</t>
  </si>
  <si>
    <t>09</t>
  </si>
  <si>
    <t>13</t>
  </si>
  <si>
    <t>14</t>
  </si>
  <si>
    <t>06</t>
  </si>
  <si>
    <t>5</t>
  </si>
  <si>
    <t>BELANJA PEGAWAI</t>
  </si>
  <si>
    <t>Gaji dan Tunjangan</t>
  </si>
  <si>
    <t>Gaji Pokok PNS / Uang Representasi</t>
  </si>
  <si>
    <t>Tunjangan Keluarga</t>
  </si>
  <si>
    <t>Tunjangan Jabatan</t>
  </si>
  <si>
    <t>Tunjangan Fungsional</t>
  </si>
  <si>
    <t>Tunjangan Fungsional Umum</t>
  </si>
  <si>
    <t>Tunjangan Beras</t>
  </si>
  <si>
    <t>Tunjangan PPh/Tunjangan Khusus</t>
  </si>
  <si>
    <t>Pembulatan Gaji</t>
  </si>
  <si>
    <t>Tambahan Penghasilan PNS</t>
  </si>
  <si>
    <t>2</t>
  </si>
  <si>
    <t>PROGRAM PELAYANAN ADMINISTRASI PERKANTORAN</t>
  </si>
  <si>
    <t>BELANJA BARANG DAN JASA</t>
  </si>
  <si>
    <t>Belanja Bahan Pakai Habis</t>
  </si>
  <si>
    <t>15</t>
  </si>
  <si>
    <t>Belanja Perjalanan Dinas</t>
  </si>
  <si>
    <t>Belanja Jasa Kantor</t>
  </si>
  <si>
    <t>Belanja Telepon</t>
  </si>
  <si>
    <t>Belanja Air</t>
  </si>
  <si>
    <t>Belanja Listrik</t>
  </si>
  <si>
    <t>10</t>
  </si>
  <si>
    <t>Belanja Alat Tulis Kantor</t>
  </si>
  <si>
    <t>11</t>
  </si>
  <si>
    <t>Belanja Cetak dan Penggandaan</t>
  </si>
  <si>
    <t xml:space="preserve">Belanja Cetak </t>
  </si>
  <si>
    <t>Belanja Penggandaan/Foto Copy</t>
  </si>
  <si>
    <t>Belanja Peralatan Kebersihan dan Bahan Pembersih</t>
  </si>
  <si>
    <t>17</t>
  </si>
  <si>
    <t>Belanja Makanan dan Minuman</t>
  </si>
  <si>
    <t>Belanja Makanan dan Minuman Rapat</t>
  </si>
  <si>
    <t>Belanja Perjalanan Dinas Luar Daerah</t>
  </si>
  <si>
    <t>19</t>
  </si>
  <si>
    <t>20</t>
  </si>
  <si>
    <t>Honorarium Non PNS</t>
  </si>
  <si>
    <t>Honorarium PNS</t>
  </si>
  <si>
    <t>24</t>
  </si>
  <si>
    <t>PROGRAM PENINGKATAN SARANA DAN PRASARANA APARATUR</t>
  </si>
  <si>
    <t>Belanja Perawatan Kendaraan Bermotor</t>
  </si>
  <si>
    <t>PROGRAM PENINGKATAN PENGEMBANGAN SISTEM PELAPORAN CAPAIAN KINERJA DAN KEUANGAN</t>
  </si>
  <si>
    <t>Uang Lembur</t>
  </si>
  <si>
    <t>Uang Lembur PNS</t>
  </si>
  <si>
    <t>16</t>
  </si>
  <si>
    <t>PROGRAM PENINGKATAN PELAYANAN ANGKUTAN</t>
  </si>
  <si>
    <t>Belanja Dokumentasi</t>
  </si>
  <si>
    <t>26</t>
  </si>
  <si>
    <t>PROGRAM PENINGKATAN DAN PENGEMBANGAN PENGELOLAAN KEUANGAN DAERAH</t>
  </si>
  <si>
    <t>INTENSIFIKASI DAN EKTENSIFIKASI SUMBER - SUMBER PENDAPATAN DAERAH</t>
  </si>
  <si>
    <t>PENDAPATAN RETRIBUSI DAERAH</t>
  </si>
  <si>
    <t>Retribusi Jasa Umum</t>
  </si>
  <si>
    <t>- Parkir Konvensional</t>
  </si>
  <si>
    <t>- Parkir Berlangganan</t>
  </si>
  <si>
    <t>- Retribusi Pengujian Kendaraan Bermotor</t>
  </si>
  <si>
    <t xml:space="preserve"> </t>
  </si>
  <si>
    <t>- Retribusi Taksi/MPU</t>
  </si>
  <si>
    <t>- Retribusi Kios Terminal</t>
  </si>
  <si>
    <t>- MCK Terminal</t>
  </si>
  <si>
    <t>JUMLAH PENDAPATAN</t>
  </si>
  <si>
    <t>Honorarium Pejabat/Panitia Pengadaan Barang/Jasa</t>
  </si>
  <si>
    <t>Belanja Jasa Kentor</t>
  </si>
  <si>
    <t>Belanja Kawat/Faksimili/Internet</t>
  </si>
  <si>
    <t>Belanja Cetak Dan Penggandaan</t>
  </si>
  <si>
    <t>Belanja Penggandaan / Foto Copy</t>
  </si>
  <si>
    <t>Belanja Makanan Dan Minuman</t>
  </si>
  <si>
    <t>Belanja Makanan Dan Minuman Rapat</t>
  </si>
  <si>
    <t>Belanja Makanan Dan Minuman Tamu</t>
  </si>
  <si>
    <t>BELANJA MODAL GEDUNG DAN BANGUNAN</t>
  </si>
  <si>
    <t>BELANJA MODAL PERALATAN DAN MESIN</t>
  </si>
  <si>
    <t>Belanja Jasa Servis Dan Penggantian Suku Cadang</t>
  </si>
  <si>
    <t>Belanja Jasa Promosi/Publikasi</t>
  </si>
  <si>
    <t>OTDA PEMERINTAHAN UMUM, ADM.KEUDA, PERANGKAT DAERAH,KEPEGAWAI &amp;PERSANDIAN</t>
  </si>
  <si>
    <t xml:space="preserve">Biaya Jasa Adm. Pemungutan Retribusi Parkir </t>
  </si>
  <si>
    <t xml:space="preserve">LAPORAN REALISASI ANGGARAN PENDAPATAN DAN BELANJA DAERAH </t>
  </si>
  <si>
    <t>SISA</t>
  </si>
  <si>
    <t>BLN LALU</t>
  </si>
  <si>
    <t>Belanja STNK Kendaraan Dinas/Operasional</t>
  </si>
  <si>
    <t>Belanja Kir Kendaraan Dinas/Operasional</t>
  </si>
  <si>
    <t>PENYUSUNAN LAPORAN CAPAIAN KINERJA DAN IKHTISAR REALISASI KINERJA SKPD / LAKIP</t>
  </si>
  <si>
    <t>SURPLUS (DEFISIT)</t>
  </si>
  <si>
    <t>Belanja Alat Rumah Tangga</t>
  </si>
  <si>
    <t>ANGGARAN SETELAH PERUBAHAN</t>
  </si>
  <si>
    <t>- Parkir Insindentil</t>
  </si>
  <si>
    <t>Retribusi Tempat Khusus Parkir (Cargo)</t>
  </si>
  <si>
    <t>- Kend. Bermotor dng jml berat &lt; 3.500 kg</t>
  </si>
  <si>
    <t>- Kend. Bermotor dng jml berat antara 3.500 kg s/d 15.000 kg</t>
  </si>
  <si>
    <t>- Kend. Bermotor dng jml berat &gt; 15.000 kg</t>
  </si>
  <si>
    <t>- Jenis angkutan : KPS dng kapasitas tempat duduk s/d 15 org</t>
  </si>
  <si>
    <t>- Jenis angkutan : KPS dng kapasitas tempat duduk &gt; 16 org</t>
  </si>
  <si>
    <t>- Jenis angkutan insindentil MPU</t>
  </si>
  <si>
    <t>001</t>
  </si>
  <si>
    <t>006</t>
  </si>
  <si>
    <t>015</t>
  </si>
  <si>
    <t>002</t>
  </si>
  <si>
    <t>003</t>
  </si>
  <si>
    <t>008</t>
  </si>
  <si>
    <t>021</t>
  </si>
  <si>
    <t>Blj. Alat Listrik &amp; Elektronik (Lampu pijar, Bateray kering)</t>
  </si>
  <si>
    <t>011</t>
  </si>
  <si>
    <t>049</t>
  </si>
  <si>
    <t>050</t>
  </si>
  <si>
    <t>014</t>
  </si>
  <si>
    <t>016</t>
  </si>
  <si>
    <t>Belanja Modal Komputer</t>
  </si>
  <si>
    <t>144</t>
  </si>
  <si>
    <t>Belanja Modal Bangunan Gedung Tempat Kerja</t>
  </si>
  <si>
    <t>005</t>
  </si>
  <si>
    <t>123</t>
  </si>
  <si>
    <t>124</t>
  </si>
  <si>
    <t>125</t>
  </si>
  <si>
    <t>PENYUSUNAN PELAP. KEUANGAN AKHIR TAHUN</t>
  </si>
  <si>
    <t>120</t>
  </si>
  <si>
    <t>Belanja Pemeliharaan Alat Ukur</t>
  </si>
  <si>
    <t>21</t>
  </si>
  <si>
    <t>010</t>
  </si>
  <si>
    <t>077</t>
  </si>
  <si>
    <t>009</t>
  </si>
  <si>
    <t>BERTAMBAH (BERKURANG)</t>
  </si>
  <si>
    <t>KET.</t>
  </si>
  <si>
    <t>5 = 3-4</t>
  </si>
  <si>
    <t>- Kartu Pengawasan (KPS) Dgn kapas. tempat duduk s/d 15 org</t>
  </si>
  <si>
    <t>- Kartu Pengawasan (KPS) dng kapasitas tempat duduk &gt; 16 org</t>
  </si>
  <si>
    <t>Belanja Perjalanan Dinas Dalam Daerah</t>
  </si>
  <si>
    <t>Belanja Cetak</t>
  </si>
  <si>
    <t>Belanja Upah/ongkos tenaga kerja</t>
  </si>
  <si>
    <t>Uang lembur PNS</t>
  </si>
  <si>
    <t>Honorarium pegawai honorer/tidak tetap</t>
  </si>
  <si>
    <t>Belanja tambah upah/ongkos tenaga kerja bulanan</t>
  </si>
  <si>
    <t>Belanja pemeliharaan alat pendingin</t>
  </si>
  <si>
    <t>Belanja Makan dan minum</t>
  </si>
  <si>
    <t>Belanja Makan dan minum rapat</t>
  </si>
  <si>
    <t>Belanja perjalanan dinas dalam daerah</t>
  </si>
  <si>
    <t>25</t>
  </si>
  <si>
    <t>Belanja Jasa pendukung kegiatan</t>
  </si>
  <si>
    <t>- Jenis angkutan insindentil MPU &gt; 16 org</t>
  </si>
  <si>
    <t>Uang Lembur Non PNS</t>
  </si>
  <si>
    <t>Belanja Modal Alat Rumah Tangga</t>
  </si>
  <si>
    <t>Belanja office use</t>
  </si>
  <si>
    <t>Belanja Modal home use</t>
  </si>
  <si>
    <t>Belanja Modal personal komputer</t>
  </si>
  <si>
    <t>PENYUSUNAN LAPORAN INDEK KEPUASAN MASYARAKAT</t>
  </si>
  <si>
    <t>022</t>
  </si>
  <si>
    <t>Belanja Barang Yang Akan Diserahkan kepada masyarakat/pihak ketiga</t>
  </si>
  <si>
    <t>004</t>
  </si>
  <si>
    <t>Belanja Modal Alat Angkutan Darat Bermotor</t>
  </si>
  <si>
    <t>Belanja spanduk/baliho/benner</t>
  </si>
  <si>
    <t>020</t>
  </si>
  <si>
    <t>Belanja bahan Pakai Habis</t>
  </si>
  <si>
    <t>Belanja perjalanan dinas luar daerah</t>
  </si>
  <si>
    <t>Belanja spnaduk/baliho/benner</t>
  </si>
  <si>
    <t>Belanja Jasa kantor</t>
  </si>
  <si>
    <t>Belanja upah/ongkos tenaga kerja bulanan</t>
  </si>
  <si>
    <t>Uang lembur Non PNS</t>
  </si>
  <si>
    <t>Belanja sewa sarana mobilitas darat</t>
  </si>
  <si>
    <t>Biaya perjalanan dinas dalam daerah</t>
  </si>
  <si>
    <t>007</t>
  </si>
  <si>
    <t>Belanja paket/pengiriman</t>
  </si>
  <si>
    <t>Belanja sewa rumah/gedung/parlir/tempat</t>
  </si>
  <si>
    <t>Belanja sewa tanah/lahan</t>
  </si>
  <si>
    <t>42</t>
  </si>
  <si>
    <t>Belanja retribusi pelayanan persampahan</t>
  </si>
  <si>
    <t>045</t>
  </si>
  <si>
    <t>Belanja alat bengkel tak bermesin</t>
  </si>
  <si>
    <t>Belanja perkakas bengkel kerja</t>
  </si>
  <si>
    <t>046</t>
  </si>
  <si>
    <t>Belanja Modal office use</t>
  </si>
  <si>
    <t>Belanja Modal meubelair</t>
  </si>
  <si>
    <t>Belanja pakaian seragam</t>
  </si>
  <si>
    <t>Belanja upah/ongkos tenaga kerja</t>
  </si>
  <si>
    <t>Belanja tambahan upah tenaga kerja bulanan</t>
  </si>
  <si>
    <t>151</t>
  </si>
  <si>
    <t>Honorarium penanggungjawab pengelolaan keuangan</t>
  </si>
  <si>
    <t>172</t>
  </si>
  <si>
    <t>Belanja pemeliharaan jaringan distribusi</t>
  </si>
  <si>
    <t>Belanja jasa promosi/publikasi/advertising</t>
  </si>
  <si>
    <t>Uang lembur</t>
  </si>
  <si>
    <t>6</t>
  </si>
  <si>
    <t>PENGADAAN ALAT PENERANGAN JALAN</t>
  </si>
  <si>
    <t>8</t>
  </si>
  <si>
    <t>BELANJA MODAL ASET LAINNYA</t>
  </si>
  <si>
    <t>Belanja listrik</t>
  </si>
  <si>
    <t>Iuran jaminan kecelakaan kerja dan jaminan kematian</t>
  </si>
  <si>
    <t>Tambahan penghasilan berdasarkan beban kerja</t>
  </si>
  <si>
    <t>Belanja Insentif Pemungutan Retribusi</t>
  </si>
  <si>
    <t>Belanja insentif pemungutan retribusi jasa usaha</t>
  </si>
  <si>
    <t>Belanja insentif pemungutan retribusi perijinan tertentu</t>
  </si>
  <si>
    <t>Belanja insentif pemungutan retribusi jasa umum</t>
  </si>
  <si>
    <t>: 1.15   PERHUBUNGAN</t>
  </si>
  <si>
    <t>: 1.15.01.00. DINAS PERHUBUNGAN</t>
  </si>
  <si>
    <t>Belanja perangko, materai, dan benda pos lainnya</t>
  </si>
  <si>
    <t>Belanja Surat kabar/majalah</t>
  </si>
  <si>
    <t>Belanja jasa tramsaksi keuangan</t>
  </si>
  <si>
    <t>Belanja Premi Asuransi</t>
  </si>
  <si>
    <t>Belanja premi asuransi ketenagakerjaan</t>
  </si>
  <si>
    <t>013</t>
  </si>
  <si>
    <t>Belanja pakaian Kerja</t>
  </si>
  <si>
    <t>Belanja pakaian kerja lapangan</t>
  </si>
  <si>
    <t>Belanja Pakaian Khusus Hari-hari Tertentu</t>
  </si>
  <si>
    <t>Belanja tambah upah tenaga kerja bulanan</t>
  </si>
  <si>
    <t>Belanja Umbul-umbul/bendera</t>
  </si>
  <si>
    <t>Belanja spanduk/baliho/banner</t>
  </si>
  <si>
    <t>Belanja alat kantor</t>
  </si>
  <si>
    <t>Belanja alat pendingin</t>
  </si>
  <si>
    <t>Belanja Modal Alat kantor</t>
  </si>
  <si>
    <t>Belanja Modal alat pembersih</t>
  </si>
  <si>
    <t>Belanja Modal peralatan personal komputer</t>
  </si>
  <si>
    <t>019</t>
  </si>
  <si>
    <t>Belanja Modal alat komunikasi</t>
  </si>
  <si>
    <t>Belanja Modal alat komunikasi radio VHF</t>
  </si>
  <si>
    <t>Belanja Modal Bangunan gedung kantor</t>
  </si>
  <si>
    <t>PELAYANAN ADMINISTRASI DAN OPERASIONAL PERKANTORAN</t>
  </si>
  <si>
    <t>PEMBANGUNAN/PENGADAAN DAN REHABILITASI SARANA DAN PRASARANA APARATUR</t>
  </si>
  <si>
    <t>PEMELIHARAAN RUTIN/BERKALA SARANA DAN PRASARANA APARATUR</t>
  </si>
  <si>
    <t>Belanja Bahan Bakar Minyak Dan Pelumas</t>
  </si>
  <si>
    <t>Belanja Jasa Konsultasi</t>
  </si>
  <si>
    <t>Belanja Jasa konsultasi perencanaan</t>
  </si>
  <si>
    <t>Belanja Jasa konsultasi pengawasan</t>
  </si>
  <si>
    <t>112</t>
  </si>
  <si>
    <t>Belanja pemeliharaan alat-alat bantu</t>
  </si>
  <si>
    <t>Belanja pemeliharaan electric generating saet</t>
  </si>
  <si>
    <t>Belanja pemeliharaan mesin tik</t>
  </si>
  <si>
    <t>Belanja pemeliharaan alat kantor</t>
  </si>
  <si>
    <t>Belanja pemeliharaan alat rumah tangga</t>
  </si>
  <si>
    <t>Belanja pemeliharaan komputer</t>
  </si>
  <si>
    <t>Belanja pemeliharaan personal komputer</t>
  </si>
  <si>
    <t>Belanja pemeliharaan peralatan personal komputer</t>
  </si>
  <si>
    <t>Belanja pemeliharaan bangunan gedung tempat kerja</t>
  </si>
  <si>
    <t>Belanja pemeliharaan bangunan gedung kantor</t>
  </si>
  <si>
    <t>PENYUSUNAN RENCANA KERJA DAN ANGGARAN (RKA) SKPD</t>
  </si>
  <si>
    <t>Belanja makanan dan minuman</t>
  </si>
  <si>
    <t>Belanja makanan dan minuman rapat</t>
  </si>
  <si>
    <t>023</t>
  </si>
  <si>
    <t>PENYELENGGARAAN ANGKUTAN ORANG</t>
  </si>
  <si>
    <t>Belanja bahan/material</t>
  </si>
  <si>
    <t>Belanja perlengkapan praktek/sosialisasi/bimtek</t>
  </si>
  <si>
    <t>Belanja penggantian transport</t>
  </si>
  <si>
    <t>Belanja jasa instruktur/narasumber/tenaga ahli</t>
  </si>
  <si>
    <t>Belanja bahan bakr minyak dan pelumas</t>
  </si>
  <si>
    <t>Belanja Sewa Sarana Mobilitas</t>
  </si>
  <si>
    <t>Belanja Sewa Perlengkapan dan Peralatan</t>
  </si>
  <si>
    <t>Belanja sewa meja dan kursi</t>
  </si>
  <si>
    <t>Belanja sewa alat studio</t>
  </si>
  <si>
    <t>Belanja Makan dan minum tamu</t>
  </si>
  <si>
    <t>Belanja hadia uang tunai</t>
  </si>
  <si>
    <t>025</t>
  </si>
  <si>
    <t>Belanja dekorasi</t>
  </si>
  <si>
    <t>PROGRAM PENGENDALIAN DAN PENGAMANAN LALU LINTAS</t>
  </si>
  <si>
    <t>Belanja penggandaan/foto copy/penjilidan/penyampulan</t>
  </si>
  <si>
    <t>Belanja jasa siaran radio</t>
  </si>
  <si>
    <t>Belanja rambu tidak bersuar</t>
  </si>
  <si>
    <t>Belanja Modal Rambu-Rambu Lalu Lintas Darat</t>
  </si>
  <si>
    <t>Belanja modal rambu tidak bersuar</t>
  </si>
  <si>
    <t>PROGRAM PEMELIHARAAN DAN PENGEMBANGAN SARANA DAN PRASARANA PERHUBUNGAN</t>
  </si>
  <si>
    <t>Belanja Rambu-Rambu Lalu Lintas Darat</t>
  </si>
  <si>
    <t>Belanja modal rambu bersuar</t>
  </si>
  <si>
    <t>BELANJA MODAL JALAN, IRIGASI, DAN JARINGAN</t>
  </si>
  <si>
    <t>Belanja Modal Jaringan Listrik</t>
  </si>
  <si>
    <t>Belanja modal jaringan distribusi</t>
  </si>
  <si>
    <t>Honorarium pengadaan barang/jasa</t>
  </si>
  <si>
    <t>Honorarium penerima hasil pekerjaan</t>
  </si>
  <si>
    <t>Belanja Sewa Rumah/Gedung/Gudang/Parkir/Tempat</t>
  </si>
  <si>
    <t>Belanja sewa gedung/kantor/tempat</t>
  </si>
  <si>
    <t>Belanja Upah/Ongkos Tenaga Kerja</t>
  </si>
  <si>
    <t>Belanja Pemeliharaan Jaringan Listrik</t>
  </si>
  <si>
    <t>Belanja rambu bersuar</t>
  </si>
  <si>
    <t>Belanja Pemeliharaan Rambu-Rambu Lalu Lintas Darat</t>
  </si>
  <si>
    <t>Belanja pemeliharaan rambu bersuar</t>
  </si>
  <si>
    <t>Belanja modal bangunan gedung terminal/pelabuhan/bandar</t>
  </si>
  <si>
    <t>Belanja telepon</t>
  </si>
  <si>
    <t>Belanja air</t>
  </si>
  <si>
    <t>Belanja kawat/faksimili/internet</t>
  </si>
  <si>
    <t>Belanja jasa tera/kir</t>
  </si>
  <si>
    <t>Belanja pemeliharaan alat ukur lainnya</t>
  </si>
  <si>
    <t>PENYELENGGARAAN ANGKUTAN PERKERETAAPIAN DAN LAUT</t>
  </si>
  <si>
    <t>024</t>
  </si>
  <si>
    <t>PENYELENGGARAAN ANGKUTAN BARANG</t>
  </si>
  <si>
    <t>PAGU</t>
  </si>
  <si>
    <t>BELANJA OPERASI</t>
  </si>
  <si>
    <t xml:space="preserve">  - BLJ TDK LANGSUNG</t>
  </si>
  <si>
    <t xml:space="preserve">  - BLJ LANGSUNG</t>
  </si>
  <si>
    <t>= BELANJA PEGAWAI</t>
  </si>
  <si>
    <t>= BELANJA BARANG &amp; JASA</t>
  </si>
  <si>
    <t>BELANJA MODAL</t>
  </si>
  <si>
    <t>= MODAL PERALATAN DAN MESIN</t>
  </si>
  <si>
    <t>= MODAL GEDUNG DAN BANGUNAN</t>
  </si>
  <si>
    <t>= MODAL ASET LAINNYA</t>
  </si>
  <si>
    <t>= MODAL JALAN &amp; IRIGASI</t>
  </si>
  <si>
    <t xml:space="preserve"> NUGRAHA YUDHA MUDIARTO, S.Sos., M. Si. </t>
  </si>
  <si>
    <t xml:space="preserve"> NIP. 19711102 199803 1 002 </t>
  </si>
  <si>
    <t>Lumajang,   31  Desember  2019</t>
  </si>
  <si>
    <t>TAHUN ANGGARAN 2019</t>
  </si>
  <si>
    <t>2.260.964.900,00</t>
  </si>
  <si>
    <t>47</t>
  </si>
  <si>
    <t>48</t>
  </si>
  <si>
    <t>Honorarium pengurus barang</t>
  </si>
  <si>
    <t>Honorarium pengguna anggaran</t>
  </si>
  <si>
    <t>Honorarium pejabat pelaksana teknis kegiatan</t>
  </si>
  <si>
    <t>Belanja Makanan Dan Minuman Kegiatan Tertentu</t>
  </si>
  <si>
    <t>Belanja pakaian olah raga</t>
  </si>
  <si>
    <t>Belanja Modal Alat pemeliharaan tanaman/alat penyimpanan</t>
  </si>
  <si>
    <t>Belanja Modal alat penyimpanan</t>
  </si>
  <si>
    <t>Belanja Modal alat pendingin</t>
  </si>
  <si>
    <t>Belanja Modal alat komunikasi telepon</t>
  </si>
  <si>
    <t>7</t>
  </si>
  <si>
    <t>BELANJA MODAL ASET TETAP LAINNYA</t>
  </si>
  <si>
    <t>Belanja Modal Buku</t>
  </si>
  <si>
    <t>Belanja Modal buku umum</t>
  </si>
  <si>
    <t>Belanja Modal Aset Tak Berwujud</t>
  </si>
  <si>
    <t>Software komputer</t>
  </si>
  <si>
    <t>Belanja modal kendaraan bermotor berpenumpang</t>
  </si>
  <si>
    <t>Belanja modal kendaraan bermotor angkutan barang</t>
  </si>
  <si>
    <t>Belanja modal kendaraan bermotor beroda dua</t>
  </si>
  <si>
    <t>Belanja makan dan minum</t>
  </si>
  <si>
    <t>Belanja makan dan minum rapat</t>
  </si>
  <si>
    <t>KEGIATAN PENGENDALIAN DISIPLIN OPERASIONAL LALU LINTAS DAN ANGKUTAN JALAN</t>
  </si>
  <si>
    <t>18</t>
  </si>
  <si>
    <t>12</t>
  </si>
  <si>
    <t>Belanja jasa pendukung kegiatan</t>
  </si>
  <si>
    <t>Belanja jasa transportasi/akomodasi</t>
  </si>
  <si>
    <t>Belanja dokumentasi</t>
  </si>
  <si>
    <t>Belanja Modal barang-barang perpustakaan</t>
  </si>
  <si>
    <t>Belanja Modal film bergerak dan rekaman vidio</t>
  </si>
  <si>
    <t>177</t>
  </si>
  <si>
    <t>Belanja Hibah Barang/Jasa yang Diserahkan Kepada Masyarakat/Pihak Ketiga</t>
  </si>
  <si>
    <t>Belanja hibah gedung dan bangunan yang diserahkan kepada masyarakat/pihak ketiga pada SKPD</t>
  </si>
  <si>
    <t>PENYELENGGARAAN MANAJEMEN DAN RAKAYASA LALU LINTAS</t>
  </si>
  <si>
    <t>PENYELENGGARAN BIMBINGAN KESELAMATAN LALU LINTAS</t>
  </si>
  <si>
    <t>Belanja Perjalanan Dinas dalam Daerah</t>
  </si>
  <si>
    <t>PENGEMBANGAN SARANA DAN PRASARANA PERHUBUNGAN</t>
  </si>
  <si>
    <t>Belanja Modal Alat Kantor</t>
  </si>
  <si>
    <t>Belanja modal office use</t>
  </si>
  <si>
    <t>Uang lembur non PNS</t>
  </si>
  <si>
    <t>Belanja Jasa Konsultansi</t>
  </si>
  <si>
    <t>Belanja jasa konsultansi perencanaan</t>
  </si>
  <si>
    <t>Belanja jasa konsultansi pengawasan</t>
  </si>
  <si>
    <t>PENINGKATAN PENGELOLAAN PENERANGAN JALAN</t>
  </si>
  <si>
    <t>012</t>
  </si>
  <si>
    <t>PENYELENGGARAAN BALAI UJI KENDARAAN BERMOTOR DAN TERMINAL</t>
  </si>
  <si>
    <t>Belanja Bahan / Material</t>
  </si>
  <si>
    <t>Belanja bahan baku bangunan</t>
  </si>
  <si>
    <t>Belanja bahan makanan</t>
  </si>
  <si>
    <t>Belanja Modal Alat Ukur</t>
  </si>
  <si>
    <t>Belanja modal alat ukur lainnya</t>
  </si>
  <si>
    <t>Belanja modal bangunan pengujian kelaikan</t>
  </si>
  <si>
    <t>= MODAL ASET TETAP LAINNYA</t>
  </si>
  <si>
    <t>Plt. KEPALA DINAS PERHUBUNGAN</t>
  </si>
</sst>
</file>

<file path=xl/styles.xml><?xml version="1.0" encoding="utf-8"?>
<styleSheet xmlns="http://schemas.openxmlformats.org/spreadsheetml/2006/main">
  <numFmts count="44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Rp&quot;#,##0_);\(&quot;Rp&quot;#,##0\)"/>
    <numFmt numFmtId="171" formatCode="&quot;Rp&quot;#,##0_);[Red]\(&quot;Rp&quot;#,##0\)"/>
    <numFmt numFmtId="172" formatCode="&quot;Rp&quot;#,##0.00_);\(&quot;Rp&quot;#,##0.00\)"/>
    <numFmt numFmtId="173" formatCode="&quot;Rp&quot;#,##0.00_);[Red]\(&quot;Rp&quot;#,##0.00\)"/>
    <numFmt numFmtId="174" formatCode="_(&quot;Rp&quot;* #,##0_);_(&quot;Rp&quot;* \(#,##0\);_(&quot;Rp&quot;* &quot;-&quot;_);_(@_)"/>
    <numFmt numFmtId="175" formatCode="_(* #,##0_);_(* \(#,##0\);_(* &quot;-&quot;_);_(@_)"/>
    <numFmt numFmtId="176" formatCode="_(&quot;Rp&quot;* #,##0.00_);_(&quot;Rp&quot;* \(#,##0.00\);_(&quot;Rp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_);_(* \(#,##0.0\);_(* &quot;-&quot;_);_(@_)"/>
    <numFmt numFmtId="189" formatCode="_(* #,##0.00_);_(* \(#,##0.00\);_(* &quot;-&quot;_);_(@_)"/>
    <numFmt numFmtId="190" formatCode="[$-421]dd\ mmmm\ yyyy"/>
    <numFmt numFmtId="191" formatCode="dd\-mm\-yyyy"/>
    <numFmt numFmtId="192" formatCode="_(* #,##0\);_(* \(#,##0\);_(* &quot;-&quot;_);_(@_)"/>
    <numFmt numFmtId="193" formatCode="0.000"/>
    <numFmt numFmtId="194" formatCode="_(* #,##0_);_(* \(#,##0\);_(* &quot;-&quot;??_);_(@_)"/>
    <numFmt numFmtId="195" formatCode="_(* #,##0.0_);_(* \(#,##0.0\);_(* &quot;-&quot;??_);_(@_)"/>
    <numFmt numFmtId="196" formatCode="_(* #,##0.000_);_(* \(#,##0.000\);_(* &quot;-&quot;_);_(@_)"/>
    <numFmt numFmtId="197" formatCode="_([$Rp-421]* #,##0_);_([$Rp-421]* \(#,##0\);_([$Rp-421]* &quot;-&quot;_);_(@_)"/>
    <numFmt numFmtId="198" formatCode="0.0"/>
    <numFmt numFmtId="199" formatCode="_(* #,##0.000_);_(* \(#,##0.000\);_(* &quot;-&quot;??_);_(@_)"/>
  </numFmts>
  <fonts count="59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5"/>
      <name val="Arial Narrow"/>
      <family val="2"/>
    </font>
    <font>
      <b/>
      <u val="single"/>
      <sz val="15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b/>
      <u val="single"/>
      <sz val="11"/>
      <name val="Arial Narrow"/>
      <family val="2"/>
    </font>
    <font>
      <sz val="9"/>
      <name val="Arial Narrow"/>
      <family val="2"/>
    </font>
    <font>
      <sz val="14"/>
      <name val="Arial Narrow"/>
      <family val="2"/>
    </font>
    <font>
      <b/>
      <sz val="9"/>
      <name val="Arial Narrow"/>
      <family val="2"/>
    </font>
    <font>
      <b/>
      <i/>
      <sz val="11"/>
      <name val="Arial Narrow"/>
      <family val="2"/>
    </font>
    <font>
      <sz val="11"/>
      <name val="Tahoma"/>
      <family val="2"/>
    </font>
    <font>
      <b/>
      <sz val="11"/>
      <name val="Tahoma"/>
      <family val="2"/>
    </font>
    <font>
      <b/>
      <u val="singleAccounting"/>
      <sz val="14"/>
      <name val="Arial Narrow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80000"/>
      <name val="Arial Narrow"/>
      <family val="2"/>
    </font>
    <font>
      <b/>
      <sz val="11"/>
      <color rgb="FF08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otted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/>
      <bottom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177" fontId="8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194" fontId="8" fillId="0" borderId="0" xfId="0" applyNumberFormat="1" applyFont="1" applyFill="1" applyBorder="1" applyAlignment="1">
      <alignment vertical="center" wrapText="1"/>
    </xf>
    <xf numFmtId="177" fontId="8" fillId="0" borderId="0" xfId="42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77" fontId="9" fillId="0" borderId="0" xfId="42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177" fontId="8" fillId="0" borderId="13" xfId="4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175" fontId="8" fillId="0" borderId="0" xfId="43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7" fontId="7" fillId="0" borderId="0" xfId="42" applyNumberFormat="1" applyFont="1" applyFill="1" applyAlignment="1">
      <alignment horizontal="center" vertical="center"/>
    </xf>
    <xf numFmtId="177" fontId="7" fillId="0" borderId="0" xfId="42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77" fontId="8" fillId="0" borderId="0" xfId="42" applyNumberFormat="1" applyFont="1" applyFill="1" applyAlignment="1">
      <alignment horizontal="center" vertical="center"/>
    </xf>
    <xf numFmtId="177" fontId="8" fillId="0" borderId="0" xfId="42" applyNumberFormat="1" applyFont="1" applyFill="1" applyAlignment="1">
      <alignment/>
    </xf>
    <xf numFmtId="194" fontId="9" fillId="0" borderId="14" xfId="42" applyNumberFormat="1" applyFont="1" applyFill="1" applyBorder="1" applyAlignment="1">
      <alignment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194" fontId="8" fillId="0" borderId="18" xfId="0" applyNumberFormat="1" applyFont="1" applyFill="1" applyBorder="1" applyAlignment="1">
      <alignment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194" fontId="9" fillId="0" borderId="18" xfId="0" applyNumberFormat="1" applyFont="1" applyFill="1" applyBorder="1" applyAlignment="1">
      <alignment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175" fontId="4" fillId="0" borderId="0" xfId="43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19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9" fillId="0" borderId="20" xfId="0" applyFont="1" applyFill="1" applyBorder="1" applyAlignment="1" quotePrefix="1">
      <alignment horizontal="center" vertical="center"/>
    </xf>
    <xf numFmtId="0" fontId="9" fillId="0" borderId="21" xfId="0" applyFont="1" applyFill="1" applyBorder="1" applyAlignment="1" quotePrefix="1">
      <alignment horizontal="center" vertical="center"/>
    </xf>
    <xf numFmtId="0" fontId="9" fillId="0" borderId="22" xfId="0" applyFont="1" applyFill="1" applyBorder="1" applyAlignment="1" quotePrefix="1">
      <alignment horizontal="center" vertical="center"/>
    </xf>
    <xf numFmtId="177" fontId="9" fillId="0" borderId="14" xfId="0" applyNumberFormat="1" applyFont="1" applyFill="1" applyBorder="1" applyAlignment="1">
      <alignment/>
    </xf>
    <xf numFmtId="177" fontId="9" fillId="0" borderId="14" xfId="42" applyNumberFormat="1" applyFont="1" applyFill="1" applyBorder="1" applyAlignment="1">
      <alignment horizontal="center" vertical="center"/>
    </xf>
    <xf numFmtId="177" fontId="9" fillId="0" borderId="14" xfId="42" applyNumberFormat="1" applyFont="1" applyFill="1" applyBorder="1" applyAlignment="1">
      <alignment/>
    </xf>
    <xf numFmtId="194" fontId="9" fillId="0" borderId="23" xfId="42" applyNumberFormat="1" applyFont="1" applyFill="1" applyBorder="1" applyAlignment="1">
      <alignment/>
    </xf>
    <xf numFmtId="177" fontId="9" fillId="0" borderId="0" xfId="42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8" fillId="0" borderId="16" xfId="0" applyFont="1" applyFill="1" applyBorder="1" applyAlignment="1" quotePrefix="1">
      <alignment horizontal="center" vertical="center"/>
    </xf>
    <xf numFmtId="0" fontId="8" fillId="0" borderId="17" xfId="0" applyFont="1" applyFill="1" applyBorder="1" applyAlignment="1" quotePrefix="1">
      <alignment horizontal="center" vertical="center"/>
    </xf>
    <xf numFmtId="0" fontId="8" fillId="0" borderId="17" xfId="0" applyFont="1" applyFill="1" applyBorder="1" applyAlignment="1">
      <alignment vertical="center"/>
    </xf>
    <xf numFmtId="194" fontId="8" fillId="0" borderId="18" xfId="42" applyNumberFormat="1" applyFont="1" applyFill="1" applyBorder="1" applyAlignment="1">
      <alignment vertical="center"/>
    </xf>
    <xf numFmtId="177" fontId="8" fillId="0" borderId="18" xfId="42" applyNumberFormat="1" applyFont="1" applyFill="1" applyBorder="1" applyAlignment="1">
      <alignment horizontal="center" vertical="center"/>
    </xf>
    <xf numFmtId="177" fontId="8" fillId="0" borderId="18" xfId="42" applyNumberFormat="1" applyFont="1" applyFill="1" applyBorder="1" applyAlignment="1">
      <alignment/>
    </xf>
    <xf numFmtId="177" fontId="8" fillId="0" borderId="0" xfId="42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5" xfId="0" applyFont="1" applyFill="1" applyBorder="1" applyAlignment="1" quotePrefix="1">
      <alignment horizontal="center" vertical="center"/>
    </xf>
    <xf numFmtId="194" fontId="8" fillId="0" borderId="24" xfId="42" applyNumberFormat="1" applyFont="1" applyFill="1" applyBorder="1" applyAlignment="1">
      <alignment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 quotePrefix="1">
      <alignment horizontal="center" vertical="center"/>
    </xf>
    <xf numFmtId="0" fontId="10" fillId="0" borderId="17" xfId="0" applyFont="1" applyFill="1" applyBorder="1" applyAlignment="1" quotePrefix="1">
      <alignment horizontal="center" vertical="center"/>
    </xf>
    <xf numFmtId="0" fontId="10" fillId="0" borderId="17" xfId="0" applyFont="1" applyFill="1" applyBorder="1" applyAlignment="1">
      <alignment vertical="center"/>
    </xf>
    <xf numFmtId="194" fontId="10" fillId="0" borderId="18" xfId="42" applyNumberFormat="1" applyFont="1" applyFill="1" applyBorder="1" applyAlignment="1">
      <alignment vertical="center"/>
    </xf>
    <xf numFmtId="177" fontId="10" fillId="0" borderId="18" xfId="42" applyNumberFormat="1" applyFont="1" applyFill="1" applyBorder="1" applyAlignment="1">
      <alignment horizontal="center" vertical="center"/>
    </xf>
    <xf numFmtId="177" fontId="10" fillId="0" borderId="18" xfId="42" applyNumberFormat="1" applyFont="1" applyFill="1" applyBorder="1" applyAlignment="1">
      <alignment/>
    </xf>
    <xf numFmtId="194" fontId="10" fillId="0" borderId="24" xfId="42" applyNumberFormat="1" applyFont="1" applyFill="1" applyBorder="1" applyAlignment="1">
      <alignment vertical="center"/>
    </xf>
    <xf numFmtId="177" fontId="9" fillId="0" borderId="0" xfId="42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9" fillId="0" borderId="16" xfId="0" applyFont="1" applyFill="1" applyBorder="1" applyAlignment="1" quotePrefix="1">
      <alignment horizontal="center" vertical="center"/>
    </xf>
    <xf numFmtId="0" fontId="9" fillId="0" borderId="17" xfId="0" applyFont="1" applyFill="1" applyBorder="1" applyAlignment="1" quotePrefix="1">
      <alignment horizontal="center" vertical="center"/>
    </xf>
    <xf numFmtId="0" fontId="9" fillId="0" borderId="17" xfId="0" applyFont="1" applyFill="1" applyBorder="1" applyAlignment="1" quotePrefix="1">
      <alignment vertical="center"/>
    </xf>
    <xf numFmtId="194" fontId="9" fillId="0" borderId="18" xfId="42" applyNumberFormat="1" applyFont="1" applyFill="1" applyBorder="1" applyAlignment="1">
      <alignment vertical="center"/>
    </xf>
    <xf numFmtId="177" fontId="9" fillId="0" borderId="18" xfId="42" applyNumberFormat="1" applyFont="1" applyFill="1" applyBorder="1" applyAlignment="1">
      <alignment horizontal="center" vertical="center"/>
    </xf>
    <xf numFmtId="194" fontId="10" fillId="0" borderId="25" xfId="42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5" xfId="0" applyFont="1" applyFill="1" applyBorder="1" applyAlignment="1" quotePrefix="1">
      <alignment horizontal="center" vertical="center"/>
    </xf>
    <xf numFmtId="189" fontId="9" fillId="0" borderId="17" xfId="43" applyNumberFormat="1" applyFont="1" applyFill="1" applyBorder="1" applyAlignment="1">
      <alignment vertical="center"/>
    </xf>
    <xf numFmtId="177" fontId="15" fillId="0" borderId="18" xfId="42" applyNumberFormat="1" applyFont="1" applyFill="1" applyBorder="1" applyAlignment="1">
      <alignment/>
    </xf>
    <xf numFmtId="194" fontId="15" fillId="0" borderId="25" xfId="42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 quotePrefix="1">
      <alignment horizontal="center" vertical="center"/>
    </xf>
    <xf numFmtId="49" fontId="10" fillId="0" borderId="16" xfId="0" applyNumberFormat="1" applyFont="1" applyFill="1" applyBorder="1" applyAlignment="1" quotePrefix="1">
      <alignment horizontal="center" vertical="center"/>
    </xf>
    <xf numFmtId="49" fontId="9" fillId="0" borderId="16" xfId="0" applyNumberFormat="1" applyFont="1" applyFill="1" applyBorder="1" applyAlignment="1" quotePrefix="1">
      <alignment horizontal="center" vertical="center"/>
    </xf>
    <xf numFmtId="177" fontId="9" fillId="0" borderId="26" xfId="42" applyNumberFormat="1" applyFont="1" applyFill="1" applyBorder="1" applyAlignment="1">
      <alignment horizontal="center" vertical="center"/>
    </xf>
    <xf numFmtId="177" fontId="8" fillId="0" borderId="11" xfId="42" applyNumberFormat="1" applyFont="1" applyFill="1" applyBorder="1" applyAlignment="1">
      <alignment horizontal="center" vertical="center"/>
    </xf>
    <xf numFmtId="177" fontId="15" fillId="0" borderId="18" xfId="42" applyNumberFormat="1" applyFont="1" applyFill="1" applyBorder="1" applyAlignment="1">
      <alignment vertical="center"/>
    </xf>
    <xf numFmtId="194" fontId="8" fillId="0" borderId="18" xfId="42" applyNumberFormat="1" applyFont="1" applyFill="1" applyBorder="1" applyAlignment="1">
      <alignment/>
    </xf>
    <xf numFmtId="177" fontId="8" fillId="0" borderId="17" xfId="0" applyNumberFormat="1" applyFont="1" applyFill="1" applyBorder="1" applyAlignment="1">
      <alignment vertical="center" wrapText="1"/>
    </xf>
    <xf numFmtId="49" fontId="9" fillId="0" borderId="16" xfId="0" applyNumberFormat="1" applyFont="1" applyFill="1" applyBorder="1" applyAlignment="1" quotePrefix="1">
      <alignment horizontal="center" vertical="center" wrapText="1"/>
    </xf>
    <xf numFmtId="175" fontId="8" fillId="0" borderId="17" xfId="43" applyFont="1" applyFill="1" applyBorder="1" applyAlignment="1">
      <alignment vertical="center" wrapText="1"/>
    </xf>
    <xf numFmtId="177" fontId="8" fillId="0" borderId="18" xfId="0" applyNumberFormat="1" applyFont="1" applyFill="1" applyBorder="1" applyAlignment="1">
      <alignment vertical="center" wrapText="1"/>
    </xf>
    <xf numFmtId="177" fontId="9" fillId="0" borderId="18" xfId="42" applyNumberFormat="1" applyFont="1" applyFill="1" applyBorder="1" applyAlignment="1">
      <alignment vertical="center"/>
    </xf>
    <xf numFmtId="175" fontId="14" fillId="0" borderId="0" xfId="0" applyNumberFormat="1" applyFont="1" applyFill="1" applyAlignment="1">
      <alignment vertical="center"/>
    </xf>
    <xf numFmtId="194" fontId="9" fillId="0" borderId="18" xfId="42" applyNumberFormat="1" applyFont="1" applyFill="1" applyBorder="1" applyAlignment="1">
      <alignment/>
    </xf>
    <xf numFmtId="0" fontId="9" fillId="0" borderId="27" xfId="0" applyFont="1" applyFill="1" applyBorder="1" applyAlignment="1" quotePrefix="1">
      <alignment horizontal="center" vertical="center"/>
    </xf>
    <xf numFmtId="0" fontId="9" fillId="0" borderId="28" xfId="0" applyFont="1" applyFill="1" applyBorder="1" applyAlignment="1" quotePrefix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vertical="center" wrapText="1"/>
    </xf>
    <xf numFmtId="194" fontId="9" fillId="0" borderId="26" xfId="0" applyNumberFormat="1" applyFont="1" applyFill="1" applyBorder="1" applyAlignment="1">
      <alignment vertical="center" wrapText="1"/>
    </xf>
    <xf numFmtId="194" fontId="9" fillId="0" borderId="30" xfId="42" applyNumberFormat="1" applyFont="1" applyFill="1" applyBorder="1" applyAlignment="1">
      <alignment/>
    </xf>
    <xf numFmtId="194" fontId="8" fillId="0" borderId="3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194" fontId="8" fillId="0" borderId="32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quotePrefix="1">
      <alignment horizontal="center" vertical="center"/>
    </xf>
    <xf numFmtId="194" fontId="8" fillId="0" borderId="0" xfId="0" applyNumberFormat="1" applyFont="1" applyFill="1" applyBorder="1" applyAlignment="1" quotePrefix="1">
      <alignment horizontal="center" vertical="center"/>
    </xf>
    <xf numFmtId="177" fontId="9" fillId="0" borderId="0" xfId="42" applyNumberFormat="1" applyFont="1" applyFill="1" applyAlignment="1">
      <alignment horizontal="center" vertical="center"/>
    </xf>
    <xf numFmtId="177" fontId="9" fillId="0" borderId="0" xfId="42" applyNumberFormat="1" applyFont="1" applyFill="1" applyAlignment="1">
      <alignment/>
    </xf>
    <xf numFmtId="194" fontId="9" fillId="0" borderId="26" xfId="42" applyNumberFormat="1" applyFont="1" applyFill="1" applyBorder="1" applyAlignment="1">
      <alignment/>
    </xf>
    <xf numFmtId="177" fontId="9" fillId="0" borderId="26" xfId="42" applyNumberFormat="1" applyFont="1" applyFill="1" applyBorder="1" applyAlignment="1">
      <alignment/>
    </xf>
    <xf numFmtId="177" fontId="8" fillId="0" borderId="11" xfId="42" applyNumberFormat="1" applyFont="1" applyFill="1" applyBorder="1" applyAlignment="1">
      <alignment/>
    </xf>
    <xf numFmtId="177" fontId="8" fillId="0" borderId="33" xfId="42" applyNumberFormat="1" applyFont="1" applyFill="1" applyBorder="1" applyAlignment="1">
      <alignment/>
    </xf>
    <xf numFmtId="177" fontId="8" fillId="0" borderId="11" xfId="0" applyNumberFormat="1" applyFont="1" applyFill="1" applyBorder="1" applyAlignment="1">
      <alignment vertical="center" wrapText="1"/>
    </xf>
    <xf numFmtId="49" fontId="9" fillId="0" borderId="27" xfId="0" applyNumberFormat="1" applyFont="1" applyFill="1" applyBorder="1" applyAlignment="1" quotePrefix="1">
      <alignment horizontal="center" vertical="center"/>
    </xf>
    <xf numFmtId="49" fontId="9" fillId="0" borderId="28" xfId="0" applyNumberFormat="1" applyFont="1" applyFill="1" applyBorder="1" applyAlignment="1" quotePrefix="1">
      <alignment horizontal="center" vertical="center"/>
    </xf>
    <xf numFmtId="49" fontId="9" fillId="0" borderId="29" xfId="0" applyNumberFormat="1" applyFont="1" applyFill="1" applyBorder="1" applyAlignment="1" quotePrefix="1">
      <alignment horizontal="center" vertical="center"/>
    </xf>
    <xf numFmtId="0" fontId="9" fillId="0" borderId="29" xfId="0" applyFont="1" applyFill="1" applyBorder="1" applyAlignment="1">
      <alignment vertical="center"/>
    </xf>
    <xf numFmtId="194" fontId="9" fillId="0" borderId="26" xfId="42" applyNumberFormat="1" applyFont="1" applyFill="1" applyBorder="1" applyAlignment="1">
      <alignment vertical="center"/>
    </xf>
    <xf numFmtId="194" fontId="10" fillId="0" borderId="26" xfId="42" applyNumberFormat="1" applyFont="1" applyFill="1" applyBorder="1" applyAlignment="1">
      <alignment vertical="center"/>
    </xf>
    <xf numFmtId="177" fontId="10" fillId="0" borderId="26" xfId="42" applyNumberFormat="1" applyFont="1" applyFill="1" applyBorder="1" applyAlignment="1">
      <alignment/>
    </xf>
    <xf numFmtId="49" fontId="8" fillId="0" borderId="34" xfId="0" applyNumberFormat="1" applyFont="1" applyFill="1" applyBorder="1" applyAlignment="1" quotePrefix="1">
      <alignment horizontal="center" vertical="center"/>
    </xf>
    <xf numFmtId="49" fontId="8" fillId="0" borderId="35" xfId="0" applyNumberFormat="1" applyFont="1" applyFill="1" applyBorder="1" applyAlignment="1" quotePrefix="1">
      <alignment horizontal="center" vertical="center"/>
    </xf>
    <xf numFmtId="49" fontId="8" fillId="0" borderId="36" xfId="0" applyNumberFormat="1" applyFont="1" applyFill="1" applyBorder="1" applyAlignment="1" quotePrefix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194" fontId="8" fillId="0" borderId="37" xfId="42" applyNumberFormat="1" applyFont="1" applyFill="1" applyBorder="1" applyAlignment="1">
      <alignment vertical="center"/>
    </xf>
    <xf numFmtId="194" fontId="15" fillId="0" borderId="37" xfId="42" applyNumberFormat="1" applyFont="1" applyFill="1" applyBorder="1" applyAlignment="1">
      <alignment vertical="center"/>
    </xf>
    <xf numFmtId="177" fontId="8" fillId="0" borderId="37" xfId="42" applyNumberFormat="1" applyFont="1" applyFill="1" applyBorder="1" applyAlignment="1">
      <alignment horizontal="center" vertical="center"/>
    </xf>
    <xf numFmtId="177" fontId="15" fillId="0" borderId="37" xfId="42" applyNumberFormat="1" applyFont="1" applyFill="1" applyBorder="1" applyAlignment="1">
      <alignment/>
    </xf>
    <xf numFmtId="49" fontId="8" fillId="0" borderId="19" xfId="0" applyNumberFormat="1" applyFont="1" applyFill="1" applyBorder="1" applyAlignment="1" quotePrefix="1">
      <alignment horizontal="center" vertical="center"/>
    </xf>
    <xf numFmtId="49" fontId="8" fillId="0" borderId="38" xfId="0" applyNumberFormat="1" applyFont="1" applyFill="1" applyBorder="1" applyAlignment="1" quotePrefix="1">
      <alignment horizontal="center" vertical="center"/>
    </xf>
    <xf numFmtId="49" fontId="8" fillId="0" borderId="33" xfId="0" applyNumberFormat="1" applyFont="1" applyFill="1" applyBorder="1" applyAlignment="1" quotePrefix="1">
      <alignment horizontal="center" vertical="center"/>
    </xf>
    <xf numFmtId="194" fontId="8" fillId="0" borderId="11" xfId="42" applyNumberFormat="1" applyFont="1" applyFill="1" applyBorder="1" applyAlignment="1">
      <alignment vertical="center"/>
    </xf>
    <xf numFmtId="194" fontId="15" fillId="0" borderId="11" xfId="42" applyNumberFormat="1" applyFont="1" applyFill="1" applyBorder="1" applyAlignment="1">
      <alignment vertical="center"/>
    </xf>
    <xf numFmtId="177" fontId="15" fillId="0" borderId="11" xfId="42" applyNumberFormat="1" applyFont="1" applyFill="1" applyBorder="1" applyAlignment="1">
      <alignment/>
    </xf>
    <xf numFmtId="49" fontId="8" fillId="33" borderId="15" xfId="0" applyNumberFormat="1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49" fontId="8" fillId="33" borderId="17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vertical="center" wrapText="1"/>
    </xf>
    <xf numFmtId="194" fontId="8" fillId="33" borderId="18" xfId="0" applyNumberFormat="1" applyFont="1" applyFill="1" applyBorder="1" applyAlignment="1">
      <alignment vertical="center" wrapText="1"/>
    </xf>
    <xf numFmtId="177" fontId="8" fillId="33" borderId="18" xfId="42" applyNumberFormat="1" applyFont="1" applyFill="1" applyBorder="1" applyAlignment="1">
      <alignment horizontal="center" vertical="center"/>
    </xf>
    <xf numFmtId="177" fontId="10" fillId="33" borderId="18" xfId="42" applyNumberFormat="1" applyFont="1" applyFill="1" applyBorder="1" applyAlignment="1">
      <alignment/>
    </xf>
    <xf numFmtId="194" fontId="10" fillId="33" borderId="25" xfId="42" applyNumberFormat="1" applyFont="1" applyFill="1" applyBorder="1" applyAlignment="1">
      <alignment vertical="center"/>
    </xf>
    <xf numFmtId="177" fontId="9" fillId="33" borderId="0" xfId="42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49" fontId="8" fillId="34" borderId="15" xfId="0" applyNumberFormat="1" applyFont="1" applyFill="1" applyBorder="1" applyAlignment="1">
      <alignment horizontal="center" vertical="center" wrapText="1"/>
    </xf>
    <xf numFmtId="49" fontId="8" fillId="34" borderId="16" xfId="0" applyNumberFormat="1" applyFont="1" applyFill="1" applyBorder="1" applyAlignment="1">
      <alignment horizontal="center" vertical="center" wrapText="1"/>
    </xf>
    <xf numFmtId="49" fontId="8" fillId="34" borderId="17" xfId="0" applyNumberFormat="1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vertical="center" wrapText="1"/>
    </xf>
    <xf numFmtId="194" fontId="8" fillId="34" borderId="18" xfId="0" applyNumberFormat="1" applyFont="1" applyFill="1" applyBorder="1" applyAlignment="1">
      <alignment vertical="center" wrapText="1"/>
    </xf>
    <xf numFmtId="177" fontId="8" fillId="34" borderId="18" xfId="42" applyNumberFormat="1" applyFont="1" applyFill="1" applyBorder="1" applyAlignment="1">
      <alignment horizontal="center" vertical="center"/>
    </xf>
    <xf numFmtId="177" fontId="10" fillId="34" borderId="18" xfId="42" applyNumberFormat="1" applyFont="1" applyFill="1" applyBorder="1" applyAlignment="1">
      <alignment/>
    </xf>
    <xf numFmtId="194" fontId="10" fillId="34" borderId="25" xfId="42" applyNumberFormat="1" applyFont="1" applyFill="1" applyBorder="1" applyAlignment="1">
      <alignment vertical="center"/>
    </xf>
    <xf numFmtId="177" fontId="9" fillId="34" borderId="0" xfId="42" applyFont="1" applyFill="1" applyAlignment="1">
      <alignment vertical="center"/>
    </xf>
    <xf numFmtId="0" fontId="12" fillId="34" borderId="0" xfId="0" applyFont="1" applyFill="1" applyAlignment="1">
      <alignment vertical="center"/>
    </xf>
    <xf numFmtId="0" fontId="13" fillId="34" borderId="0" xfId="0" applyFont="1" applyFill="1" applyAlignment="1">
      <alignment vertical="center"/>
    </xf>
    <xf numFmtId="177" fontId="9" fillId="33" borderId="18" xfId="42" applyNumberFormat="1" applyFont="1" applyFill="1" applyBorder="1" applyAlignment="1">
      <alignment horizontal="center" vertical="center"/>
    </xf>
    <xf numFmtId="0" fontId="8" fillId="34" borderId="15" xfId="0" applyFont="1" applyFill="1" applyBorder="1" applyAlignment="1" quotePrefix="1">
      <alignment horizontal="center" vertical="center"/>
    </xf>
    <xf numFmtId="0" fontId="8" fillId="34" borderId="16" xfId="0" applyFont="1" applyFill="1" applyBorder="1" applyAlignment="1" quotePrefix="1">
      <alignment horizontal="center" vertical="center"/>
    </xf>
    <xf numFmtId="194" fontId="15" fillId="33" borderId="25" xfId="42" applyNumberFormat="1" applyFont="1" applyFill="1" applyBorder="1" applyAlignment="1">
      <alignment vertical="center"/>
    </xf>
    <xf numFmtId="177" fontId="8" fillId="33" borderId="0" xfId="42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33" borderId="16" xfId="0" applyFont="1" applyFill="1" applyBorder="1" applyAlignment="1" quotePrefix="1">
      <alignment horizontal="center" vertical="center"/>
    </xf>
    <xf numFmtId="0" fontId="8" fillId="33" borderId="17" xfId="0" applyFont="1" applyFill="1" applyBorder="1" applyAlignment="1" quotePrefix="1">
      <alignment horizontal="center" vertical="center"/>
    </xf>
    <xf numFmtId="0" fontId="8" fillId="33" borderId="17" xfId="0" applyFont="1" applyFill="1" applyBorder="1" applyAlignment="1">
      <alignment vertical="center"/>
    </xf>
    <xf numFmtId="194" fontId="8" fillId="33" borderId="18" xfId="42" applyNumberFormat="1" applyFont="1" applyFill="1" applyBorder="1" applyAlignment="1">
      <alignment vertical="center"/>
    </xf>
    <xf numFmtId="177" fontId="8" fillId="33" borderId="18" xfId="42" applyNumberFormat="1" applyFont="1" applyFill="1" applyBorder="1" applyAlignment="1">
      <alignment/>
    </xf>
    <xf numFmtId="194" fontId="8" fillId="33" borderId="24" xfId="42" applyNumberFormat="1" applyFont="1" applyFill="1" applyBorder="1" applyAlignment="1">
      <alignment vertical="center"/>
    </xf>
    <xf numFmtId="0" fontId="8" fillId="34" borderId="17" xfId="0" applyFont="1" applyFill="1" applyBorder="1" applyAlignment="1" quotePrefix="1">
      <alignment horizontal="center" vertical="center"/>
    </xf>
    <xf numFmtId="0" fontId="8" fillId="34" borderId="17" xfId="0" applyFont="1" applyFill="1" applyBorder="1" applyAlignment="1">
      <alignment vertical="center"/>
    </xf>
    <xf numFmtId="194" fontId="8" fillId="34" borderId="18" xfId="42" applyNumberFormat="1" applyFont="1" applyFill="1" applyBorder="1" applyAlignment="1">
      <alignment vertical="center"/>
    </xf>
    <xf numFmtId="177" fontId="8" fillId="34" borderId="18" xfId="42" applyNumberFormat="1" applyFont="1" applyFill="1" applyBorder="1" applyAlignment="1">
      <alignment/>
    </xf>
    <xf numFmtId="194" fontId="8" fillId="34" borderId="24" xfId="42" applyNumberFormat="1" applyFont="1" applyFill="1" applyBorder="1" applyAlignment="1">
      <alignment vertical="center"/>
    </xf>
    <xf numFmtId="177" fontId="8" fillId="34" borderId="0" xfId="42" applyFont="1" applyFill="1" applyAlignment="1">
      <alignment vertical="center"/>
    </xf>
    <xf numFmtId="0" fontId="14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177" fontId="16" fillId="0" borderId="0" xfId="42" applyFont="1" applyFill="1" applyAlignment="1">
      <alignment/>
    </xf>
    <xf numFmtId="175" fontId="17" fillId="0" borderId="0" xfId="43" applyFont="1" applyFill="1" applyAlignment="1">
      <alignment/>
    </xf>
    <xf numFmtId="177" fontId="17" fillId="0" borderId="0" xfId="42" applyFont="1" applyFill="1" applyAlignment="1">
      <alignment/>
    </xf>
    <xf numFmtId="175" fontId="9" fillId="0" borderId="0" xfId="43" applyFont="1" applyFill="1" applyAlignment="1">
      <alignment/>
    </xf>
    <xf numFmtId="175" fontId="8" fillId="33" borderId="0" xfId="43" applyFont="1" applyFill="1" applyAlignment="1">
      <alignment vertical="center"/>
    </xf>
    <xf numFmtId="175" fontId="9" fillId="33" borderId="0" xfId="43" applyFont="1" applyFill="1" applyAlignment="1">
      <alignment vertical="center"/>
    </xf>
    <xf numFmtId="194" fontId="15" fillId="0" borderId="18" xfId="42" applyNumberFormat="1" applyFont="1" applyFill="1" applyBorder="1" applyAlignment="1">
      <alignment vertical="center"/>
    </xf>
    <xf numFmtId="177" fontId="15" fillId="33" borderId="18" xfId="42" applyNumberFormat="1" applyFont="1" applyFill="1" applyBorder="1" applyAlignment="1">
      <alignment vertical="center"/>
    </xf>
    <xf numFmtId="49" fontId="8" fillId="35" borderId="15" xfId="0" applyNumberFormat="1" applyFont="1" applyFill="1" applyBorder="1" applyAlignment="1">
      <alignment horizontal="center" vertical="center" wrapText="1"/>
    </xf>
    <xf numFmtId="49" fontId="8" fillId="35" borderId="16" xfId="0" applyNumberFormat="1" applyFont="1" applyFill="1" applyBorder="1" applyAlignment="1">
      <alignment horizontal="center" vertical="center" wrapText="1"/>
    </xf>
    <xf numFmtId="49" fontId="8" fillId="35" borderId="17" xfId="0" applyNumberFormat="1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vertical="center" wrapText="1"/>
    </xf>
    <xf numFmtId="194" fontId="8" fillId="35" borderId="18" xfId="0" applyNumberFormat="1" applyFont="1" applyFill="1" applyBorder="1" applyAlignment="1">
      <alignment vertical="center" wrapText="1"/>
    </xf>
    <xf numFmtId="177" fontId="8" fillId="35" borderId="18" xfId="42" applyNumberFormat="1" applyFont="1" applyFill="1" applyBorder="1" applyAlignment="1">
      <alignment horizontal="center" vertical="center"/>
    </xf>
    <xf numFmtId="177" fontId="10" fillId="35" borderId="18" xfId="42" applyNumberFormat="1" applyFont="1" applyFill="1" applyBorder="1" applyAlignment="1">
      <alignment/>
    </xf>
    <xf numFmtId="194" fontId="10" fillId="35" borderId="25" xfId="42" applyNumberFormat="1" applyFont="1" applyFill="1" applyBorder="1" applyAlignment="1">
      <alignment vertical="center"/>
    </xf>
    <xf numFmtId="177" fontId="9" fillId="35" borderId="0" xfId="42" applyFont="1" applyFill="1" applyAlignment="1">
      <alignment vertical="center"/>
    </xf>
    <xf numFmtId="0" fontId="12" fillId="35" borderId="0" xfId="0" applyFont="1" applyFill="1" applyAlignment="1">
      <alignment vertical="center"/>
    </xf>
    <xf numFmtId="0" fontId="13" fillId="35" borderId="0" xfId="0" applyFont="1" applyFill="1" applyAlignment="1">
      <alignment vertical="center"/>
    </xf>
    <xf numFmtId="177" fontId="8" fillId="33" borderId="18" xfId="0" applyNumberFormat="1" applyFont="1" applyFill="1" applyBorder="1" applyAlignment="1">
      <alignment vertical="center" wrapText="1"/>
    </xf>
    <xf numFmtId="177" fontId="8" fillId="0" borderId="18" xfId="42" applyNumberFormat="1" applyFont="1" applyFill="1" applyBorder="1" applyAlignment="1">
      <alignment vertical="center"/>
    </xf>
    <xf numFmtId="189" fontId="9" fillId="0" borderId="0" xfId="43" applyNumberFormat="1" applyFont="1" applyFill="1" applyAlignment="1">
      <alignment/>
    </xf>
    <xf numFmtId="43" fontId="9" fillId="0" borderId="0" xfId="0" applyNumberFormat="1" applyFont="1" applyFill="1" applyAlignment="1">
      <alignment/>
    </xf>
    <xf numFmtId="175" fontId="4" fillId="0" borderId="0" xfId="43" applyFont="1" applyFill="1" applyAlignment="1">
      <alignment vertical="center"/>
    </xf>
    <xf numFmtId="0" fontId="8" fillId="0" borderId="0" xfId="0" applyFont="1" applyFill="1" applyAlignment="1">
      <alignment vertical="center"/>
    </xf>
    <xf numFmtId="177" fontId="8" fillId="0" borderId="0" xfId="42" applyNumberFormat="1" applyFont="1" applyFill="1" applyAlignment="1">
      <alignment vertical="center"/>
    </xf>
    <xf numFmtId="177" fontId="17" fillId="0" borderId="0" xfId="42" applyFont="1" applyFill="1" applyAlignment="1">
      <alignment vertical="center"/>
    </xf>
    <xf numFmtId="0" fontId="4" fillId="0" borderId="0" xfId="0" applyFont="1" applyFill="1" applyAlignment="1">
      <alignment vertical="center"/>
    </xf>
    <xf numFmtId="175" fontId="18" fillId="0" borderId="0" xfId="43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3" fillId="0" borderId="0" xfId="0" applyFont="1" applyFill="1" applyAlignment="1" quotePrefix="1">
      <alignment/>
    </xf>
    <xf numFmtId="0" fontId="7" fillId="0" borderId="0" xfId="0" applyFont="1" applyFill="1" applyAlignment="1">
      <alignment horizontal="center" vertical="center"/>
    </xf>
    <xf numFmtId="43" fontId="13" fillId="0" borderId="0" xfId="0" applyNumberFormat="1" applyFont="1" applyFill="1" applyAlignment="1">
      <alignment/>
    </xf>
    <xf numFmtId="189" fontId="7" fillId="0" borderId="0" xfId="43" applyNumberFormat="1" applyFont="1" applyFill="1" applyAlignment="1">
      <alignment/>
    </xf>
    <xf numFmtId="189" fontId="13" fillId="0" borderId="0" xfId="43" applyNumberFormat="1" applyFont="1" applyFill="1" applyAlignment="1">
      <alignment/>
    </xf>
    <xf numFmtId="189" fontId="13" fillId="0" borderId="0" xfId="0" applyNumberFormat="1" applyFont="1" applyFill="1" applyAlignment="1">
      <alignment/>
    </xf>
    <xf numFmtId="189" fontId="7" fillId="0" borderId="0" xfId="0" applyNumberFormat="1" applyFont="1" applyFill="1" applyAlignment="1">
      <alignment vertical="center"/>
    </xf>
    <xf numFmtId="175" fontId="8" fillId="0" borderId="0" xfId="43" applyFont="1" applyFill="1" applyAlignment="1">
      <alignment vertical="center"/>
    </xf>
    <xf numFmtId="43" fontId="12" fillId="0" borderId="0" xfId="0" applyNumberFormat="1" applyFont="1" applyFill="1" applyAlignment="1">
      <alignment vertical="center"/>
    </xf>
    <xf numFmtId="194" fontId="1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9" fillId="34" borderId="0" xfId="0" applyFont="1" applyFill="1" applyAlignment="1">
      <alignment vertical="center"/>
    </xf>
    <xf numFmtId="194" fontId="9" fillId="0" borderId="17" xfId="0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19" fontId="57" fillId="36" borderId="39" xfId="0" applyNumberFormat="1" applyFont="1" applyFill="1" applyBorder="1" applyAlignment="1" applyProtection="1">
      <alignment horizontal="left" vertical="top" wrapText="1" readingOrder="1"/>
      <protection/>
    </xf>
    <xf numFmtId="19" fontId="57" fillId="36" borderId="18" xfId="0" applyNumberFormat="1" applyFont="1" applyFill="1" applyBorder="1" applyAlignment="1" applyProtection="1">
      <alignment horizontal="left" vertical="top" wrapText="1" readingOrder="1"/>
      <protection/>
    </xf>
    <xf numFmtId="19" fontId="58" fillId="36" borderId="18" xfId="0" applyNumberFormat="1" applyFont="1" applyFill="1" applyBorder="1" applyAlignment="1" applyProtection="1">
      <alignment horizontal="left" vertical="top" wrapText="1" readingOrder="1"/>
      <protection/>
    </xf>
    <xf numFmtId="0" fontId="9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/>
    </xf>
    <xf numFmtId="0" fontId="8" fillId="33" borderId="18" xfId="0" applyFont="1" applyFill="1" applyBorder="1" applyAlignment="1">
      <alignment vertical="center" wrapText="1"/>
    </xf>
    <xf numFmtId="0" fontId="8" fillId="34" borderId="18" xfId="0" applyFont="1" applyFill="1" applyBorder="1" applyAlignment="1">
      <alignment vertical="center" wrapText="1"/>
    </xf>
    <xf numFmtId="19" fontId="58" fillId="0" borderId="18" xfId="0" applyNumberFormat="1" applyFont="1" applyFill="1" applyBorder="1" applyAlignment="1" applyProtection="1">
      <alignment horizontal="left" vertical="top" wrapText="1" readingOrder="1"/>
      <protection/>
    </xf>
    <xf numFmtId="19" fontId="57" fillId="0" borderId="18" xfId="0" applyNumberFormat="1" applyFont="1" applyFill="1" applyBorder="1" applyAlignment="1" applyProtection="1">
      <alignment horizontal="left" vertical="top" wrapText="1" readingOrder="1"/>
      <protection/>
    </xf>
    <xf numFmtId="189" fontId="9" fillId="0" borderId="0" xfId="0" applyNumberFormat="1" applyFont="1" applyFill="1" applyAlignment="1">
      <alignment/>
    </xf>
    <xf numFmtId="175" fontId="9" fillId="0" borderId="0" xfId="43" applyFont="1" applyFill="1" applyAlignment="1">
      <alignment vertical="center"/>
    </xf>
    <xf numFmtId="0" fontId="16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77" fontId="8" fillId="0" borderId="19" xfId="42" applyNumberFormat="1" applyFont="1" applyFill="1" applyBorder="1" applyAlignment="1">
      <alignment horizontal="center" vertical="center"/>
    </xf>
    <xf numFmtId="177" fontId="8" fillId="0" borderId="33" xfId="42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0" borderId="0" xfId="0" applyFont="1" applyFill="1" applyBorder="1" applyAlignment="1" quotePrefix="1">
      <alignment horizontal="center" vertical="center"/>
    </xf>
    <xf numFmtId="194" fontId="57" fillId="36" borderId="46" xfId="42" applyNumberFormat="1" applyFont="1" applyFill="1" applyBorder="1" applyAlignment="1" applyProtection="1">
      <alignment horizontal="right" vertical="top" wrapText="1" readingOrder="1"/>
      <protection/>
    </xf>
    <xf numFmtId="177" fontId="8" fillId="0" borderId="10" xfId="42" applyNumberFormat="1" applyFont="1" applyFill="1" applyBorder="1" applyAlignment="1">
      <alignment horizontal="center" vertical="center"/>
    </xf>
    <xf numFmtId="177" fontId="8" fillId="0" borderId="13" xfId="42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177" fontId="9" fillId="35" borderId="47" xfId="42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4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743"/>
  <sheetViews>
    <sheetView tabSelected="1" view="pageBreakPreview" zoomScale="95" zoomScaleSheetLayoutView="95" zoomScalePageLayoutView="0" workbookViewId="0" topLeftCell="A1">
      <pane ySplit="4005" topLeftCell="A1" activePane="bottomLeft" state="split"/>
      <selection pane="topLeft" activeCell="W1" sqref="W1:X16384"/>
      <selection pane="bottomLeft" activeCell="S691" sqref="S691"/>
    </sheetView>
  </sheetViews>
  <sheetFormatPr defaultColWidth="9.140625" defaultRowHeight="15" customHeight="1"/>
  <cols>
    <col min="1" max="7" width="3.28125" style="6" customWidth="1"/>
    <col min="8" max="8" width="4.421875" style="6" customWidth="1"/>
    <col min="9" max="11" width="3.28125" style="6" customWidth="1"/>
    <col min="12" max="12" width="4.140625" style="6" customWidth="1"/>
    <col min="13" max="13" width="3.28125" style="6" customWidth="1"/>
    <col min="14" max="14" width="4.140625" style="6" customWidth="1"/>
    <col min="15" max="15" width="48.7109375" style="6" customWidth="1"/>
    <col min="16" max="16" width="22.7109375" style="6" customWidth="1"/>
    <col min="17" max="17" width="14.28125" style="6" hidden="1" customWidth="1"/>
    <col min="18" max="19" width="22.7109375" style="6" customWidth="1"/>
    <col min="20" max="20" width="13.7109375" style="115" customWidth="1"/>
    <col min="21" max="21" width="13.57421875" style="116" customWidth="1"/>
    <col min="22" max="22" width="2.140625" style="6" hidden="1" customWidth="1"/>
    <col min="23" max="23" width="20.8515625" style="186" bestFit="1" customWidth="1"/>
    <col min="24" max="24" width="18.140625" style="187" customWidth="1"/>
    <col min="25" max="25" width="21.7109375" style="36" customWidth="1"/>
    <col min="26" max="16384" width="9.140625" style="37" customWidth="1"/>
  </cols>
  <sheetData>
    <row r="1" spans="1:22" ht="18.75" customHeight="1">
      <c r="A1" s="265" t="s">
        <v>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</row>
    <row r="2" spans="1:22" ht="18.75" customHeight="1">
      <c r="A2" s="265" t="s">
        <v>108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</row>
    <row r="3" spans="1:22" ht="18.75" customHeight="1">
      <c r="A3" s="265" t="s">
        <v>325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</row>
    <row r="4" spans="1:22" ht="16.5" customHeigh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</row>
    <row r="5" spans="1:22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9"/>
      <c r="U5" s="20"/>
      <c r="V5" s="1"/>
    </row>
    <row r="6" spans="1:22" ht="18.75" customHeight="1">
      <c r="A6" s="21" t="s">
        <v>18</v>
      </c>
      <c r="B6" s="1"/>
      <c r="C6" s="1"/>
      <c r="D6" s="1"/>
      <c r="E6" s="1"/>
      <c r="F6" s="1"/>
      <c r="G6" s="1"/>
      <c r="H6" s="22"/>
      <c r="I6" s="22"/>
      <c r="J6" s="22"/>
      <c r="K6" s="22" t="s">
        <v>222</v>
      </c>
      <c r="L6" s="22"/>
      <c r="M6" s="22"/>
      <c r="N6" s="22"/>
      <c r="O6" s="1"/>
      <c r="P6" s="1"/>
      <c r="Q6" s="1"/>
      <c r="R6" s="1"/>
      <c r="S6" s="1"/>
      <c r="T6" s="19"/>
      <c r="U6" s="20"/>
      <c r="V6" s="1"/>
    </row>
    <row r="7" spans="1:22" ht="18.75" customHeight="1">
      <c r="A7" s="270" t="s">
        <v>8</v>
      </c>
      <c r="B7" s="270"/>
      <c r="C7" s="270"/>
      <c r="D7" s="270"/>
      <c r="E7" s="270"/>
      <c r="F7" s="270"/>
      <c r="G7" s="270"/>
      <c r="H7" s="270"/>
      <c r="I7" s="270"/>
      <c r="J7" s="270"/>
      <c r="K7" s="22" t="s">
        <v>223</v>
      </c>
      <c r="L7" s="22"/>
      <c r="M7" s="22"/>
      <c r="N7" s="22"/>
      <c r="O7" s="1"/>
      <c r="P7" s="1"/>
      <c r="Q7" s="1"/>
      <c r="R7" s="1"/>
      <c r="S7" s="1"/>
      <c r="T7" s="19"/>
      <c r="U7" s="20"/>
      <c r="V7" s="1"/>
    </row>
    <row r="8" spans="1:25" s="38" customFormat="1" ht="18.75" customHeight="1" thickBo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2"/>
      <c r="Q8" s="2"/>
      <c r="R8" s="2"/>
      <c r="S8" s="2"/>
      <c r="T8" s="23"/>
      <c r="U8" s="24"/>
      <c r="V8" s="2"/>
      <c r="W8" s="188"/>
      <c r="X8" s="187"/>
      <c r="Y8" s="36"/>
    </row>
    <row r="9" spans="1:22" ht="27" customHeight="1" thickBot="1">
      <c r="A9" s="251" t="s">
        <v>19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3"/>
      <c r="O9" s="247" t="s">
        <v>0</v>
      </c>
      <c r="P9" s="257" t="s">
        <v>116</v>
      </c>
      <c r="Q9" s="39" t="s">
        <v>1</v>
      </c>
      <c r="R9" s="247" t="s">
        <v>1</v>
      </c>
      <c r="S9" s="249" t="s">
        <v>152</v>
      </c>
      <c r="T9" s="250"/>
      <c r="U9" s="263" t="s">
        <v>153</v>
      </c>
      <c r="V9" s="3" t="s">
        <v>109</v>
      </c>
    </row>
    <row r="10" spans="1:22" ht="27.75" customHeight="1" thickBot="1">
      <c r="A10" s="254"/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6"/>
      <c r="O10" s="248"/>
      <c r="P10" s="258"/>
      <c r="Q10" s="4" t="s">
        <v>110</v>
      </c>
      <c r="R10" s="248"/>
      <c r="S10" s="40" t="s">
        <v>7</v>
      </c>
      <c r="T10" s="13" t="s">
        <v>2</v>
      </c>
      <c r="U10" s="264"/>
      <c r="V10" s="5" t="s">
        <v>5</v>
      </c>
    </row>
    <row r="11" spans="1:22" ht="17.25" thickBot="1">
      <c r="A11" s="267">
        <v>1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9"/>
      <c r="O11" s="17">
        <v>2</v>
      </c>
      <c r="P11" s="4">
        <v>3</v>
      </c>
      <c r="Q11" s="4">
        <v>5</v>
      </c>
      <c r="R11" s="4">
        <v>4</v>
      </c>
      <c r="S11" s="4" t="s">
        <v>154</v>
      </c>
      <c r="T11" s="17">
        <v>6</v>
      </c>
      <c r="U11" s="4">
        <v>7</v>
      </c>
      <c r="V11" s="4">
        <v>9</v>
      </c>
    </row>
    <row r="12" spans="1:28" s="49" customFormat="1" ht="18.75" hidden="1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44"/>
      <c r="P12" s="25"/>
      <c r="Q12" s="25"/>
      <c r="R12" s="25"/>
      <c r="S12" s="25"/>
      <c r="T12" s="45"/>
      <c r="U12" s="46"/>
      <c r="V12" s="47"/>
      <c r="W12" s="48"/>
      <c r="X12" s="189"/>
      <c r="AB12" s="50"/>
    </row>
    <row r="13" spans="1:28" s="170" customFormat="1" ht="18" hidden="1">
      <c r="A13" s="143" t="s">
        <v>20</v>
      </c>
      <c r="B13" s="144" t="s">
        <v>51</v>
      </c>
      <c r="C13" s="144" t="s">
        <v>20</v>
      </c>
      <c r="D13" s="144" t="s">
        <v>51</v>
      </c>
      <c r="E13" s="144" t="s">
        <v>10</v>
      </c>
      <c r="F13" s="144" t="s">
        <v>9</v>
      </c>
      <c r="G13" s="144" t="s">
        <v>9</v>
      </c>
      <c r="H13" s="144" t="s">
        <v>9</v>
      </c>
      <c r="I13" s="144" t="s">
        <v>21</v>
      </c>
      <c r="J13" s="172">
        <v>1</v>
      </c>
      <c r="K13" s="172"/>
      <c r="L13" s="172"/>
      <c r="M13" s="172"/>
      <c r="N13" s="173"/>
      <c r="O13" s="174" t="s">
        <v>6</v>
      </c>
      <c r="P13" s="175">
        <f>P15</f>
        <v>6762479500</v>
      </c>
      <c r="Q13" s="175">
        <f>Q15</f>
        <v>0</v>
      </c>
      <c r="R13" s="175">
        <f>R15</f>
        <v>6622141600</v>
      </c>
      <c r="S13" s="175">
        <f>S15</f>
        <v>140337900</v>
      </c>
      <c r="T13" s="148">
        <f>R13/P13*100</f>
        <v>97.92475674048255</v>
      </c>
      <c r="U13" s="176"/>
      <c r="V13" s="177"/>
      <c r="W13" s="169"/>
      <c r="X13" s="190"/>
      <c r="AB13" s="171"/>
    </row>
    <row r="14" spans="1:28" s="58" customFormat="1" ht="18" hidden="1">
      <c r="A14" s="6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2"/>
      <c r="O14" s="53"/>
      <c r="P14" s="54"/>
      <c r="Q14" s="54"/>
      <c r="R14" s="54"/>
      <c r="S14" s="54"/>
      <c r="T14" s="55"/>
      <c r="U14" s="56"/>
      <c r="V14" s="61"/>
      <c r="W14" s="57"/>
      <c r="X14" s="190"/>
      <c r="AB14" s="59"/>
    </row>
    <row r="15" spans="1:28" s="184" customFormat="1" ht="18" hidden="1">
      <c r="A15" s="154" t="s">
        <v>20</v>
      </c>
      <c r="B15" s="155" t="s">
        <v>51</v>
      </c>
      <c r="C15" s="155" t="s">
        <v>20</v>
      </c>
      <c r="D15" s="155" t="s">
        <v>51</v>
      </c>
      <c r="E15" s="155" t="s">
        <v>10</v>
      </c>
      <c r="F15" s="155" t="s">
        <v>9</v>
      </c>
      <c r="G15" s="155" t="s">
        <v>9</v>
      </c>
      <c r="H15" s="155" t="s">
        <v>9</v>
      </c>
      <c r="I15" s="155" t="s">
        <v>21</v>
      </c>
      <c r="J15" s="167">
        <v>1</v>
      </c>
      <c r="K15" s="167">
        <v>2</v>
      </c>
      <c r="L15" s="167"/>
      <c r="M15" s="167"/>
      <c r="N15" s="178"/>
      <c r="O15" s="179" t="s">
        <v>84</v>
      </c>
      <c r="P15" s="180">
        <f>SUM(P17+P26+P38)</f>
        <v>6762479500</v>
      </c>
      <c r="Q15" s="180">
        <f>SUM(Q17+Q26+Q38)</f>
        <v>0</v>
      </c>
      <c r="R15" s="180">
        <f>SUM(R17+R26+R38)</f>
        <v>6622141600</v>
      </c>
      <c r="S15" s="180">
        <f>SUM(S17+S26+S38)</f>
        <v>140337900</v>
      </c>
      <c r="T15" s="159">
        <f>R15/P15*100</f>
        <v>97.92475674048255</v>
      </c>
      <c r="U15" s="181"/>
      <c r="V15" s="182"/>
      <c r="W15" s="183"/>
      <c r="X15" s="190"/>
      <c r="AB15" s="185"/>
    </row>
    <row r="16" spans="1:28" s="58" customFormat="1" ht="18" hidden="1">
      <c r="A16" s="6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2"/>
      <c r="O16" s="53"/>
      <c r="P16" s="54"/>
      <c r="Q16" s="54"/>
      <c r="R16" s="54"/>
      <c r="S16" s="54"/>
      <c r="T16" s="55"/>
      <c r="U16" s="56"/>
      <c r="V16" s="61"/>
      <c r="W16" s="57"/>
      <c r="X16" s="190"/>
      <c r="AB16" s="59"/>
    </row>
    <row r="17" spans="1:28" s="58" customFormat="1" ht="18" hidden="1">
      <c r="A17" s="26" t="s">
        <v>20</v>
      </c>
      <c r="B17" s="27" t="s">
        <v>51</v>
      </c>
      <c r="C17" s="27" t="s">
        <v>20</v>
      </c>
      <c r="D17" s="27" t="s">
        <v>51</v>
      </c>
      <c r="E17" s="27" t="s">
        <v>10</v>
      </c>
      <c r="F17" s="27" t="s">
        <v>9</v>
      </c>
      <c r="G17" s="27" t="s">
        <v>9</v>
      </c>
      <c r="H17" s="27" t="s">
        <v>9</v>
      </c>
      <c r="I17" s="27" t="s">
        <v>21</v>
      </c>
      <c r="J17" s="51">
        <v>1</v>
      </c>
      <c r="K17" s="51">
        <v>2</v>
      </c>
      <c r="L17" s="51" t="s">
        <v>10</v>
      </c>
      <c r="M17" s="51"/>
      <c r="N17" s="52"/>
      <c r="O17" s="53" t="s">
        <v>85</v>
      </c>
      <c r="P17" s="54">
        <f>P18+P23</f>
        <v>6610735500</v>
      </c>
      <c r="Q17" s="54">
        <f>Q18+Q23</f>
        <v>0</v>
      </c>
      <c r="R17" s="54">
        <f>R18+R23</f>
        <v>6466320500</v>
      </c>
      <c r="S17" s="54">
        <f>S18+S23</f>
        <v>144415000</v>
      </c>
      <c r="T17" s="55">
        <f>R17/P17*100</f>
        <v>97.81544731293515</v>
      </c>
      <c r="U17" s="56"/>
      <c r="V17" s="61"/>
      <c r="W17" s="57"/>
      <c r="X17" s="190"/>
      <c r="AB17" s="59"/>
    </row>
    <row r="18" spans="1:28" s="72" customFormat="1" ht="33" hidden="1">
      <c r="A18" s="62" t="s">
        <v>20</v>
      </c>
      <c r="B18" s="63" t="s">
        <v>51</v>
      </c>
      <c r="C18" s="63" t="s">
        <v>20</v>
      </c>
      <c r="D18" s="63" t="s">
        <v>51</v>
      </c>
      <c r="E18" s="63" t="s">
        <v>10</v>
      </c>
      <c r="F18" s="63" t="s">
        <v>9</v>
      </c>
      <c r="G18" s="63" t="s">
        <v>9</v>
      </c>
      <c r="H18" s="63" t="s">
        <v>9</v>
      </c>
      <c r="I18" s="63" t="s">
        <v>21</v>
      </c>
      <c r="J18" s="64">
        <v>1</v>
      </c>
      <c r="K18" s="64">
        <v>2</v>
      </c>
      <c r="L18" s="64" t="s">
        <v>10</v>
      </c>
      <c r="M18" s="64" t="s">
        <v>22</v>
      </c>
      <c r="N18" s="65"/>
      <c r="O18" s="66" t="s">
        <v>23</v>
      </c>
      <c r="P18" s="67">
        <f>SUM(P19:P21)</f>
        <v>5110735500</v>
      </c>
      <c r="Q18" s="67">
        <f>SUM(Q19:Q21)</f>
        <v>0</v>
      </c>
      <c r="R18" s="67">
        <f>SUM(R19:R21)</f>
        <v>5102365500</v>
      </c>
      <c r="S18" s="67">
        <f>SUM(S19:S21)</f>
        <v>8370000</v>
      </c>
      <c r="T18" s="68">
        <f>R18/P18*100</f>
        <v>99.83622709490639</v>
      </c>
      <c r="U18" s="69"/>
      <c r="V18" s="70"/>
      <c r="W18" s="71"/>
      <c r="X18" s="190"/>
      <c r="AB18" s="73"/>
    </row>
    <row r="19" spans="1:28" s="72" customFormat="1" ht="18" hidden="1">
      <c r="A19" s="35" t="s">
        <v>20</v>
      </c>
      <c r="B19" s="31" t="s">
        <v>51</v>
      </c>
      <c r="C19" s="31" t="s">
        <v>20</v>
      </c>
      <c r="D19" s="31" t="s">
        <v>51</v>
      </c>
      <c r="E19" s="31" t="s">
        <v>10</v>
      </c>
      <c r="F19" s="31" t="s">
        <v>9</v>
      </c>
      <c r="G19" s="31" t="s">
        <v>9</v>
      </c>
      <c r="H19" s="31" t="s">
        <v>9</v>
      </c>
      <c r="I19" s="31" t="s">
        <v>21</v>
      </c>
      <c r="J19" s="74">
        <v>1</v>
      </c>
      <c r="K19" s="74">
        <v>2</v>
      </c>
      <c r="L19" s="74" t="s">
        <v>10</v>
      </c>
      <c r="M19" s="74" t="s">
        <v>22</v>
      </c>
      <c r="N19" s="75" t="s">
        <v>10</v>
      </c>
      <c r="O19" s="76" t="s">
        <v>86</v>
      </c>
      <c r="P19" s="77">
        <v>120006500</v>
      </c>
      <c r="Q19" s="67"/>
      <c r="R19" s="77">
        <v>138168500</v>
      </c>
      <c r="S19" s="77">
        <f>P19-R19</f>
        <v>-18162000</v>
      </c>
      <c r="T19" s="78">
        <f aca="true" t="shared" si="0" ref="T19:T24">R19/P19*100</f>
        <v>115.13418023190411</v>
      </c>
      <c r="U19" s="69"/>
      <c r="V19" s="79"/>
      <c r="W19" s="271"/>
      <c r="X19" s="223"/>
      <c r="AB19" s="73"/>
    </row>
    <row r="20" spans="1:28" s="72" customFormat="1" ht="18" hidden="1">
      <c r="A20" s="35" t="s">
        <v>20</v>
      </c>
      <c r="B20" s="31" t="s">
        <v>51</v>
      </c>
      <c r="C20" s="31" t="s">
        <v>20</v>
      </c>
      <c r="D20" s="31" t="s">
        <v>51</v>
      </c>
      <c r="E20" s="31" t="s">
        <v>10</v>
      </c>
      <c r="F20" s="31" t="s">
        <v>9</v>
      </c>
      <c r="G20" s="31" t="s">
        <v>9</v>
      </c>
      <c r="H20" s="31" t="s">
        <v>9</v>
      </c>
      <c r="I20" s="31" t="s">
        <v>21</v>
      </c>
      <c r="J20" s="74">
        <v>1</v>
      </c>
      <c r="K20" s="74">
        <v>2</v>
      </c>
      <c r="L20" s="74" t="s">
        <v>10</v>
      </c>
      <c r="M20" s="74" t="s">
        <v>22</v>
      </c>
      <c r="N20" s="75" t="s">
        <v>13</v>
      </c>
      <c r="O20" s="76" t="s">
        <v>117</v>
      </c>
      <c r="P20" s="77">
        <v>10774000</v>
      </c>
      <c r="Q20" s="67"/>
      <c r="R20" s="77">
        <v>12194500</v>
      </c>
      <c r="S20" s="77">
        <f>P20-R20</f>
        <v>-1420500</v>
      </c>
      <c r="T20" s="78">
        <f t="shared" si="0"/>
        <v>113.18451828475962</v>
      </c>
      <c r="U20" s="69"/>
      <c r="V20" s="79"/>
      <c r="W20" s="271"/>
      <c r="X20" s="190"/>
      <c r="AB20" s="73"/>
    </row>
    <row r="21" spans="1:28" s="72" customFormat="1" ht="18" hidden="1">
      <c r="A21" s="35" t="s">
        <v>20</v>
      </c>
      <c r="B21" s="31" t="s">
        <v>51</v>
      </c>
      <c r="C21" s="31" t="s">
        <v>20</v>
      </c>
      <c r="D21" s="31" t="s">
        <v>51</v>
      </c>
      <c r="E21" s="31" t="s">
        <v>10</v>
      </c>
      <c r="F21" s="31" t="s">
        <v>9</v>
      </c>
      <c r="G21" s="31" t="s">
        <v>9</v>
      </c>
      <c r="H21" s="31" t="s">
        <v>9</v>
      </c>
      <c r="I21" s="31" t="s">
        <v>21</v>
      </c>
      <c r="J21" s="74">
        <v>1</v>
      </c>
      <c r="K21" s="74">
        <v>2</v>
      </c>
      <c r="L21" s="74" t="s">
        <v>10</v>
      </c>
      <c r="M21" s="74" t="s">
        <v>22</v>
      </c>
      <c r="N21" s="75" t="s">
        <v>14</v>
      </c>
      <c r="O21" s="76" t="s">
        <v>87</v>
      </c>
      <c r="P21" s="77">
        <v>4979955000</v>
      </c>
      <c r="Q21" s="67"/>
      <c r="R21" s="77">
        <v>4952002500</v>
      </c>
      <c r="S21" s="77">
        <f>P21-R21</f>
        <v>27952500</v>
      </c>
      <c r="T21" s="78">
        <f t="shared" si="0"/>
        <v>99.43869974728688</v>
      </c>
      <c r="U21" s="69"/>
      <c r="V21" s="79"/>
      <c r="W21" s="71"/>
      <c r="X21" s="223"/>
      <c r="AB21" s="73"/>
    </row>
    <row r="22" spans="1:28" s="72" customFormat="1" ht="18" hidden="1">
      <c r="A22" s="35"/>
      <c r="B22" s="31"/>
      <c r="C22" s="31"/>
      <c r="D22" s="31"/>
      <c r="E22" s="31"/>
      <c r="F22" s="31"/>
      <c r="G22" s="31"/>
      <c r="H22" s="31"/>
      <c r="I22" s="31"/>
      <c r="J22" s="74"/>
      <c r="K22" s="74"/>
      <c r="L22" s="74"/>
      <c r="M22" s="74"/>
      <c r="N22" s="75"/>
      <c r="O22" s="80"/>
      <c r="P22" s="77"/>
      <c r="Q22" s="67"/>
      <c r="R22" s="77"/>
      <c r="S22" s="67"/>
      <c r="T22" s="78"/>
      <c r="U22" s="69"/>
      <c r="V22" s="79"/>
      <c r="W22" s="71"/>
      <c r="X22" s="190"/>
      <c r="AB22" s="73"/>
    </row>
    <row r="23" spans="1:28" s="72" customFormat="1" ht="33" hidden="1">
      <c r="A23" s="62" t="s">
        <v>20</v>
      </c>
      <c r="B23" s="63" t="s">
        <v>51</v>
      </c>
      <c r="C23" s="63" t="s">
        <v>20</v>
      </c>
      <c r="D23" s="63" t="s">
        <v>51</v>
      </c>
      <c r="E23" s="63" t="s">
        <v>10</v>
      </c>
      <c r="F23" s="63" t="s">
        <v>9</v>
      </c>
      <c r="G23" s="63" t="s">
        <v>9</v>
      </c>
      <c r="H23" s="63" t="s">
        <v>9</v>
      </c>
      <c r="I23" s="63" t="s">
        <v>21</v>
      </c>
      <c r="J23" s="64">
        <v>1</v>
      </c>
      <c r="K23" s="64">
        <v>2</v>
      </c>
      <c r="L23" s="64" t="s">
        <v>10</v>
      </c>
      <c r="M23" s="64" t="s">
        <v>51</v>
      </c>
      <c r="N23" s="65"/>
      <c r="O23" s="66" t="s">
        <v>24</v>
      </c>
      <c r="P23" s="67">
        <f>P24</f>
        <v>1500000000</v>
      </c>
      <c r="Q23" s="67">
        <f>Q24</f>
        <v>0</v>
      </c>
      <c r="R23" s="67">
        <f>R24</f>
        <v>1363955000</v>
      </c>
      <c r="S23" s="67">
        <f>S24</f>
        <v>136045000</v>
      </c>
      <c r="T23" s="68">
        <f t="shared" si="0"/>
        <v>90.93033333333334</v>
      </c>
      <c r="U23" s="69"/>
      <c r="V23" s="79"/>
      <c r="W23" s="71"/>
      <c r="X23" s="190"/>
      <c r="AB23" s="73"/>
    </row>
    <row r="24" spans="1:28" s="72" customFormat="1" ht="18" hidden="1">
      <c r="A24" s="35" t="s">
        <v>20</v>
      </c>
      <c r="B24" s="31" t="s">
        <v>51</v>
      </c>
      <c r="C24" s="31" t="s">
        <v>20</v>
      </c>
      <c r="D24" s="31" t="s">
        <v>51</v>
      </c>
      <c r="E24" s="31" t="s">
        <v>10</v>
      </c>
      <c r="F24" s="31" t="s">
        <v>9</v>
      </c>
      <c r="G24" s="31" t="s">
        <v>9</v>
      </c>
      <c r="H24" s="31" t="s">
        <v>9</v>
      </c>
      <c r="I24" s="31" t="s">
        <v>21</v>
      </c>
      <c r="J24" s="74">
        <v>1</v>
      </c>
      <c r="K24" s="74">
        <v>2</v>
      </c>
      <c r="L24" s="74" t="s">
        <v>10</v>
      </c>
      <c r="M24" s="74" t="s">
        <v>51</v>
      </c>
      <c r="N24" s="75" t="s">
        <v>10</v>
      </c>
      <c r="O24" s="76" t="s">
        <v>88</v>
      </c>
      <c r="P24" s="77">
        <v>1500000000</v>
      </c>
      <c r="Q24" s="67"/>
      <c r="R24" s="77">
        <v>1363955000</v>
      </c>
      <c r="S24" s="77">
        <f>P24-R24</f>
        <v>136045000</v>
      </c>
      <c r="T24" s="78">
        <f t="shared" si="0"/>
        <v>90.93033333333334</v>
      </c>
      <c r="U24" s="69"/>
      <c r="V24" s="79"/>
      <c r="W24" s="71"/>
      <c r="X24" s="190"/>
      <c r="AB24" s="73"/>
    </row>
    <row r="25" spans="1:28" s="72" customFormat="1" ht="18" hidden="1">
      <c r="A25" s="81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82"/>
      <c r="P25" s="77"/>
      <c r="Q25" s="67"/>
      <c r="R25" s="77"/>
      <c r="S25" s="67"/>
      <c r="T25" s="78"/>
      <c r="U25" s="69"/>
      <c r="V25" s="79"/>
      <c r="W25" s="71"/>
      <c r="X25" s="190"/>
      <c r="AB25" s="73"/>
    </row>
    <row r="26" spans="1:28" s="58" customFormat="1" ht="18" hidden="1">
      <c r="A26" s="26" t="s">
        <v>20</v>
      </c>
      <c r="B26" s="27" t="s">
        <v>51</v>
      </c>
      <c r="C26" s="27" t="s">
        <v>20</v>
      </c>
      <c r="D26" s="27" t="s">
        <v>51</v>
      </c>
      <c r="E26" s="27" t="s">
        <v>10</v>
      </c>
      <c r="F26" s="27" t="s">
        <v>9</v>
      </c>
      <c r="G26" s="27" t="s">
        <v>9</v>
      </c>
      <c r="H26" s="27" t="s">
        <v>9</v>
      </c>
      <c r="I26" s="27" t="s">
        <v>21</v>
      </c>
      <c r="J26" s="51">
        <v>1</v>
      </c>
      <c r="K26" s="51">
        <v>2</v>
      </c>
      <c r="L26" s="51" t="s">
        <v>13</v>
      </c>
      <c r="M26" s="51"/>
      <c r="N26" s="52"/>
      <c r="O26" s="53" t="s">
        <v>25</v>
      </c>
      <c r="P26" s="54">
        <f>P28+P33</f>
        <v>140194000</v>
      </c>
      <c r="Q26" s="54">
        <f>Q28+Q33</f>
        <v>0</v>
      </c>
      <c r="R26" s="54">
        <f>R28+R33</f>
        <v>146176100</v>
      </c>
      <c r="S26" s="54">
        <f>S28+S33</f>
        <v>-5982100</v>
      </c>
      <c r="T26" s="55">
        <f>R26/P26*100</f>
        <v>104.26701570680628</v>
      </c>
      <c r="U26" s="83"/>
      <c r="V26" s="84"/>
      <c r="W26" s="57"/>
      <c r="X26" s="190"/>
      <c r="AB26" s="59"/>
    </row>
    <row r="27" spans="1:28" s="72" customFormat="1" ht="18" hidden="1">
      <c r="A27" s="26"/>
      <c r="B27" s="27"/>
      <c r="C27" s="27"/>
      <c r="D27" s="27"/>
      <c r="E27" s="27"/>
      <c r="F27" s="27"/>
      <c r="G27" s="27"/>
      <c r="H27" s="27"/>
      <c r="I27" s="27"/>
      <c r="J27" s="51"/>
      <c r="K27" s="51"/>
      <c r="L27" s="51"/>
      <c r="M27" s="51"/>
      <c r="N27" s="52"/>
      <c r="O27" s="53"/>
      <c r="P27" s="54"/>
      <c r="Q27" s="54"/>
      <c r="R27" s="54"/>
      <c r="S27" s="54"/>
      <c r="T27" s="78"/>
      <c r="U27" s="69"/>
      <c r="V27" s="79"/>
      <c r="W27" s="71"/>
      <c r="X27" s="190"/>
      <c r="AB27" s="73"/>
    </row>
    <row r="28" spans="1:28" s="72" customFormat="1" ht="33" hidden="1">
      <c r="A28" s="62" t="s">
        <v>20</v>
      </c>
      <c r="B28" s="63" t="s">
        <v>51</v>
      </c>
      <c r="C28" s="63" t="s">
        <v>20</v>
      </c>
      <c r="D28" s="63" t="s">
        <v>51</v>
      </c>
      <c r="E28" s="63" t="s">
        <v>10</v>
      </c>
      <c r="F28" s="63" t="s">
        <v>9</v>
      </c>
      <c r="G28" s="63" t="s">
        <v>9</v>
      </c>
      <c r="H28" s="63" t="s">
        <v>9</v>
      </c>
      <c r="I28" s="63" t="s">
        <v>21</v>
      </c>
      <c r="J28" s="64">
        <v>1</v>
      </c>
      <c r="K28" s="64">
        <v>2</v>
      </c>
      <c r="L28" s="64" t="s">
        <v>13</v>
      </c>
      <c r="M28" s="64" t="s">
        <v>26</v>
      </c>
      <c r="N28" s="85" t="s">
        <v>89</v>
      </c>
      <c r="O28" s="66" t="s">
        <v>27</v>
      </c>
      <c r="P28" s="67">
        <f>SUM(P29:P31)</f>
        <v>114994000</v>
      </c>
      <c r="Q28" s="67">
        <f>SUM(Q29:Q31)</f>
        <v>0</v>
      </c>
      <c r="R28" s="67">
        <f>SUM(R29:R31)</f>
        <v>114783600</v>
      </c>
      <c r="S28" s="67">
        <f>SUM(S29:S31)</f>
        <v>210400</v>
      </c>
      <c r="T28" s="68">
        <f aca="true" t="shared" si="1" ref="T28:T33">R28/P28*100</f>
        <v>99.81703393220516</v>
      </c>
      <c r="U28" s="69"/>
      <c r="V28" s="79"/>
      <c r="W28" s="71"/>
      <c r="X28" s="190"/>
      <c r="AB28" s="73"/>
    </row>
    <row r="29" spans="1:28" s="72" customFormat="1" ht="18" hidden="1">
      <c r="A29" s="35" t="s">
        <v>20</v>
      </c>
      <c r="B29" s="31" t="s">
        <v>51</v>
      </c>
      <c r="C29" s="31" t="s">
        <v>20</v>
      </c>
      <c r="D29" s="31" t="s">
        <v>51</v>
      </c>
      <c r="E29" s="31" t="s">
        <v>10</v>
      </c>
      <c r="F29" s="31" t="s">
        <v>9</v>
      </c>
      <c r="G29" s="31" t="s">
        <v>9</v>
      </c>
      <c r="H29" s="31" t="s">
        <v>9</v>
      </c>
      <c r="I29" s="31" t="s">
        <v>21</v>
      </c>
      <c r="J29" s="74">
        <v>1</v>
      </c>
      <c r="K29" s="74">
        <v>2</v>
      </c>
      <c r="L29" s="74" t="s">
        <v>13</v>
      </c>
      <c r="M29" s="74" t="s">
        <v>26</v>
      </c>
      <c r="N29" s="75" t="s">
        <v>13</v>
      </c>
      <c r="O29" s="76" t="s">
        <v>90</v>
      </c>
      <c r="P29" s="77">
        <v>98274900</v>
      </c>
      <c r="Q29" s="67"/>
      <c r="R29" s="77">
        <v>94158100</v>
      </c>
      <c r="S29" s="77">
        <f>P29-R29</f>
        <v>4116800</v>
      </c>
      <c r="T29" s="78">
        <f t="shared" si="1"/>
        <v>95.81093442984933</v>
      </c>
      <c r="U29" s="69"/>
      <c r="V29" s="79"/>
      <c r="W29" s="71"/>
      <c r="X29" s="223"/>
      <c r="AB29" s="73"/>
    </row>
    <row r="30" spans="1:28" s="72" customFormat="1" ht="18" hidden="1">
      <c r="A30" s="35" t="s">
        <v>20</v>
      </c>
      <c r="B30" s="31" t="s">
        <v>51</v>
      </c>
      <c r="C30" s="31" t="s">
        <v>20</v>
      </c>
      <c r="D30" s="31" t="s">
        <v>51</v>
      </c>
      <c r="E30" s="31" t="s">
        <v>10</v>
      </c>
      <c r="F30" s="31" t="s">
        <v>9</v>
      </c>
      <c r="G30" s="31" t="s">
        <v>9</v>
      </c>
      <c r="H30" s="31" t="s">
        <v>9</v>
      </c>
      <c r="I30" s="31" t="s">
        <v>21</v>
      </c>
      <c r="J30" s="74">
        <v>1</v>
      </c>
      <c r="K30" s="74">
        <v>2</v>
      </c>
      <c r="L30" s="74" t="s">
        <v>13</v>
      </c>
      <c r="M30" s="74" t="s">
        <v>26</v>
      </c>
      <c r="N30" s="75" t="s">
        <v>22</v>
      </c>
      <c r="O30" s="76" t="s">
        <v>91</v>
      </c>
      <c r="P30" s="77">
        <v>12719100</v>
      </c>
      <c r="Q30" s="67"/>
      <c r="R30" s="77">
        <v>16825500</v>
      </c>
      <c r="S30" s="77">
        <f>P30-R30</f>
        <v>-4106400</v>
      </c>
      <c r="T30" s="78">
        <f t="shared" si="1"/>
        <v>132.28530320541546</v>
      </c>
      <c r="U30" s="69"/>
      <c r="V30" s="79"/>
      <c r="W30" s="71"/>
      <c r="X30" s="190"/>
      <c r="AB30" s="73"/>
    </row>
    <row r="31" spans="1:28" s="72" customFormat="1" ht="18" hidden="1">
      <c r="A31" s="35" t="s">
        <v>20</v>
      </c>
      <c r="B31" s="31" t="s">
        <v>51</v>
      </c>
      <c r="C31" s="31" t="s">
        <v>20</v>
      </c>
      <c r="D31" s="31" t="s">
        <v>51</v>
      </c>
      <c r="E31" s="31" t="s">
        <v>10</v>
      </c>
      <c r="F31" s="31" t="s">
        <v>9</v>
      </c>
      <c r="G31" s="31" t="s">
        <v>9</v>
      </c>
      <c r="H31" s="31" t="s">
        <v>9</v>
      </c>
      <c r="I31" s="31" t="s">
        <v>21</v>
      </c>
      <c r="J31" s="74">
        <v>1</v>
      </c>
      <c r="K31" s="74">
        <v>2</v>
      </c>
      <c r="L31" s="74" t="s">
        <v>13</v>
      </c>
      <c r="M31" s="74" t="s">
        <v>26</v>
      </c>
      <c r="N31" s="75" t="s">
        <v>51</v>
      </c>
      <c r="O31" s="76" t="s">
        <v>92</v>
      </c>
      <c r="P31" s="77">
        <v>4000000</v>
      </c>
      <c r="Q31" s="67"/>
      <c r="R31" s="77">
        <v>3800000</v>
      </c>
      <c r="S31" s="77">
        <f>P31-R31</f>
        <v>200000</v>
      </c>
      <c r="T31" s="78">
        <f t="shared" si="1"/>
        <v>95</v>
      </c>
      <c r="U31" s="69"/>
      <c r="V31" s="79"/>
      <c r="W31" s="71"/>
      <c r="X31" s="190"/>
      <c r="AB31" s="73"/>
    </row>
    <row r="32" spans="1:28" s="72" customFormat="1" ht="18" hidden="1">
      <c r="A32" s="35"/>
      <c r="B32" s="31"/>
      <c r="C32" s="31"/>
      <c r="D32" s="31"/>
      <c r="E32" s="31"/>
      <c r="F32" s="31"/>
      <c r="G32" s="31"/>
      <c r="H32" s="31"/>
      <c r="I32" s="31"/>
      <c r="J32" s="74"/>
      <c r="K32" s="74"/>
      <c r="L32" s="74"/>
      <c r="M32" s="74"/>
      <c r="N32" s="75"/>
      <c r="O32" s="76"/>
      <c r="P32" s="77"/>
      <c r="Q32" s="67"/>
      <c r="R32" s="77"/>
      <c r="S32" s="67"/>
      <c r="T32" s="78"/>
      <c r="U32" s="69"/>
      <c r="V32" s="79"/>
      <c r="W32" s="71"/>
      <c r="X32" s="190"/>
      <c r="AB32" s="73"/>
    </row>
    <row r="33" spans="1:28" s="72" customFormat="1" ht="33" hidden="1">
      <c r="A33" s="62" t="s">
        <v>20</v>
      </c>
      <c r="B33" s="63" t="s">
        <v>51</v>
      </c>
      <c r="C33" s="63" t="s">
        <v>20</v>
      </c>
      <c r="D33" s="63" t="s">
        <v>51</v>
      </c>
      <c r="E33" s="63" t="s">
        <v>10</v>
      </c>
      <c r="F33" s="63" t="s">
        <v>9</v>
      </c>
      <c r="G33" s="63" t="s">
        <v>9</v>
      </c>
      <c r="H33" s="63" t="s">
        <v>9</v>
      </c>
      <c r="I33" s="63" t="s">
        <v>21</v>
      </c>
      <c r="J33" s="64">
        <v>1</v>
      </c>
      <c r="K33" s="64">
        <v>2</v>
      </c>
      <c r="L33" s="64" t="s">
        <v>13</v>
      </c>
      <c r="M33" s="64" t="s">
        <v>22</v>
      </c>
      <c r="N33" s="65"/>
      <c r="O33" s="66" t="s">
        <v>118</v>
      </c>
      <c r="P33" s="67">
        <f>SUM(P34:P36)</f>
        <v>25200000</v>
      </c>
      <c r="Q33" s="67">
        <f>SUM(Q34:Q36)</f>
        <v>0</v>
      </c>
      <c r="R33" s="67">
        <f>SUM(R34:R36)</f>
        <v>31392500</v>
      </c>
      <c r="S33" s="67">
        <f>SUM(S34:S36)</f>
        <v>-6192500</v>
      </c>
      <c r="T33" s="68">
        <f t="shared" si="1"/>
        <v>124.57341269841268</v>
      </c>
      <c r="U33" s="69"/>
      <c r="V33" s="79"/>
      <c r="W33" s="202"/>
      <c r="X33" s="190"/>
      <c r="AB33" s="73"/>
    </row>
    <row r="34" spans="1:28" s="72" customFormat="1" ht="18" hidden="1">
      <c r="A34" s="35" t="s">
        <v>20</v>
      </c>
      <c r="B34" s="31" t="s">
        <v>51</v>
      </c>
      <c r="C34" s="31" t="s">
        <v>20</v>
      </c>
      <c r="D34" s="31" t="s">
        <v>51</v>
      </c>
      <c r="E34" s="31" t="s">
        <v>10</v>
      </c>
      <c r="F34" s="31" t="s">
        <v>9</v>
      </c>
      <c r="G34" s="31" t="s">
        <v>9</v>
      </c>
      <c r="H34" s="31" t="s">
        <v>9</v>
      </c>
      <c r="I34" s="31" t="s">
        <v>21</v>
      </c>
      <c r="J34" s="74">
        <v>1</v>
      </c>
      <c r="K34" s="74">
        <v>2</v>
      </c>
      <c r="L34" s="74" t="s">
        <v>13</v>
      </c>
      <c r="M34" s="74" t="s">
        <v>22</v>
      </c>
      <c r="N34" s="75" t="s">
        <v>10</v>
      </c>
      <c r="O34" s="76" t="s">
        <v>119</v>
      </c>
      <c r="P34" s="77">
        <v>6948000</v>
      </c>
      <c r="Q34" s="67"/>
      <c r="R34" s="77">
        <v>14904000</v>
      </c>
      <c r="S34" s="77">
        <f>P34-R34</f>
        <v>-7956000</v>
      </c>
      <c r="T34" s="78">
        <f>R34/P34*100</f>
        <v>214.50777202072538</v>
      </c>
      <c r="U34" s="69"/>
      <c r="V34" s="79"/>
      <c r="W34" s="71"/>
      <c r="X34" s="223"/>
      <c r="AB34" s="73"/>
    </row>
    <row r="35" spans="1:28" s="72" customFormat="1" ht="18" hidden="1">
      <c r="A35" s="35" t="s">
        <v>20</v>
      </c>
      <c r="B35" s="31" t="s">
        <v>51</v>
      </c>
      <c r="C35" s="31" t="s">
        <v>20</v>
      </c>
      <c r="D35" s="31" t="s">
        <v>51</v>
      </c>
      <c r="E35" s="31" t="s">
        <v>10</v>
      </c>
      <c r="F35" s="31" t="s">
        <v>9</v>
      </c>
      <c r="G35" s="31" t="s">
        <v>9</v>
      </c>
      <c r="H35" s="31" t="s">
        <v>9</v>
      </c>
      <c r="I35" s="31" t="s">
        <v>21</v>
      </c>
      <c r="J35" s="74">
        <v>1</v>
      </c>
      <c r="K35" s="74">
        <v>2</v>
      </c>
      <c r="L35" s="74" t="s">
        <v>13</v>
      </c>
      <c r="M35" s="74" t="s">
        <v>22</v>
      </c>
      <c r="N35" s="75" t="s">
        <v>13</v>
      </c>
      <c r="O35" s="76" t="s">
        <v>120</v>
      </c>
      <c r="P35" s="77">
        <v>14502000</v>
      </c>
      <c r="Q35" s="67"/>
      <c r="R35" s="77">
        <v>13116000</v>
      </c>
      <c r="S35" s="77">
        <f>P35-R35</f>
        <v>1386000</v>
      </c>
      <c r="T35" s="78">
        <f>R35/P35*100</f>
        <v>90.44269755895739</v>
      </c>
      <c r="U35" s="69"/>
      <c r="V35" s="79"/>
      <c r="W35" s="71"/>
      <c r="X35" s="223"/>
      <c r="AB35" s="73"/>
    </row>
    <row r="36" spans="1:28" s="72" customFormat="1" ht="18" hidden="1">
      <c r="A36" s="35" t="s">
        <v>20</v>
      </c>
      <c r="B36" s="31" t="s">
        <v>51</v>
      </c>
      <c r="C36" s="31" t="s">
        <v>20</v>
      </c>
      <c r="D36" s="31" t="s">
        <v>51</v>
      </c>
      <c r="E36" s="31" t="s">
        <v>10</v>
      </c>
      <c r="F36" s="31" t="s">
        <v>9</v>
      </c>
      <c r="G36" s="31" t="s">
        <v>9</v>
      </c>
      <c r="H36" s="31" t="s">
        <v>9</v>
      </c>
      <c r="I36" s="31" t="s">
        <v>21</v>
      </c>
      <c r="J36" s="74">
        <v>1</v>
      </c>
      <c r="K36" s="74">
        <v>2</v>
      </c>
      <c r="L36" s="74" t="s">
        <v>13</v>
      </c>
      <c r="M36" s="74" t="s">
        <v>22</v>
      </c>
      <c r="N36" s="75" t="s">
        <v>14</v>
      </c>
      <c r="O36" s="76" t="s">
        <v>121</v>
      </c>
      <c r="P36" s="77">
        <v>3750000</v>
      </c>
      <c r="Q36" s="67"/>
      <c r="R36" s="77">
        <v>3372500</v>
      </c>
      <c r="S36" s="77">
        <f>P36-R36</f>
        <v>377500</v>
      </c>
      <c r="T36" s="78">
        <f>R36/P36*100</f>
        <v>89.93333333333334</v>
      </c>
      <c r="U36" s="69"/>
      <c r="V36" s="79"/>
      <c r="W36" s="71"/>
      <c r="X36" s="223"/>
      <c r="AB36" s="73"/>
    </row>
    <row r="37" spans="1:28" s="72" customFormat="1" ht="18" hidden="1">
      <c r="A37" s="81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5"/>
      <c r="O37" s="80"/>
      <c r="P37" s="77"/>
      <c r="Q37" s="67"/>
      <c r="R37" s="77"/>
      <c r="S37" s="67"/>
      <c r="T37" s="78"/>
      <c r="U37" s="69"/>
      <c r="V37" s="79"/>
      <c r="W37" s="71"/>
      <c r="X37" s="190"/>
      <c r="AB37" s="73"/>
    </row>
    <row r="38" spans="1:28" s="58" customFormat="1" ht="18" hidden="1">
      <c r="A38" s="26" t="s">
        <v>20</v>
      </c>
      <c r="B38" s="27" t="s">
        <v>51</v>
      </c>
      <c r="C38" s="27" t="s">
        <v>20</v>
      </c>
      <c r="D38" s="27" t="s">
        <v>20</v>
      </c>
      <c r="E38" s="27" t="s">
        <v>10</v>
      </c>
      <c r="F38" s="27" t="s">
        <v>9</v>
      </c>
      <c r="G38" s="27" t="s">
        <v>9</v>
      </c>
      <c r="H38" s="27" t="s">
        <v>9</v>
      </c>
      <c r="I38" s="27" t="s">
        <v>21</v>
      </c>
      <c r="J38" s="51">
        <v>1</v>
      </c>
      <c r="K38" s="51">
        <v>2</v>
      </c>
      <c r="L38" s="86" t="s">
        <v>14</v>
      </c>
      <c r="M38" s="86"/>
      <c r="N38" s="52"/>
      <c r="O38" s="53" t="s">
        <v>28</v>
      </c>
      <c r="P38" s="54">
        <f>P40</f>
        <v>11550000</v>
      </c>
      <c r="Q38" s="54">
        <f>Q40</f>
        <v>0</v>
      </c>
      <c r="R38" s="54">
        <f>R40</f>
        <v>9645000</v>
      </c>
      <c r="S38" s="54">
        <f>S40</f>
        <v>1905000</v>
      </c>
      <c r="T38" s="55">
        <f>R38/P38*100</f>
        <v>83.50649350649351</v>
      </c>
      <c r="U38" s="83"/>
      <c r="V38" s="84"/>
      <c r="W38" s="57"/>
      <c r="X38" s="190"/>
      <c r="AB38" s="59"/>
    </row>
    <row r="39" spans="1:28" s="72" customFormat="1" ht="18" hidden="1">
      <c r="A39" s="26"/>
      <c r="B39" s="27"/>
      <c r="C39" s="27"/>
      <c r="D39" s="27"/>
      <c r="E39" s="27"/>
      <c r="F39" s="27"/>
      <c r="G39" s="27"/>
      <c r="H39" s="27"/>
      <c r="I39" s="27"/>
      <c r="J39" s="51"/>
      <c r="K39" s="51"/>
      <c r="L39" s="86"/>
      <c r="M39" s="86"/>
      <c r="N39" s="52"/>
      <c r="O39" s="53"/>
      <c r="P39" s="54"/>
      <c r="Q39" s="54"/>
      <c r="R39" s="54"/>
      <c r="S39" s="54"/>
      <c r="T39" s="78"/>
      <c r="U39" s="69"/>
      <c r="V39" s="79"/>
      <c r="W39" s="71"/>
      <c r="X39" s="190"/>
      <c r="AB39" s="73"/>
    </row>
    <row r="40" spans="1:28" s="72" customFormat="1" ht="33" hidden="1">
      <c r="A40" s="62" t="s">
        <v>20</v>
      </c>
      <c r="B40" s="63" t="s">
        <v>51</v>
      </c>
      <c r="C40" s="63" t="s">
        <v>20</v>
      </c>
      <c r="D40" s="63" t="s">
        <v>51</v>
      </c>
      <c r="E40" s="63" t="s">
        <v>10</v>
      </c>
      <c r="F40" s="63" t="s">
        <v>9</v>
      </c>
      <c r="G40" s="63" t="s">
        <v>9</v>
      </c>
      <c r="H40" s="63" t="s">
        <v>9</v>
      </c>
      <c r="I40" s="63" t="s">
        <v>21</v>
      </c>
      <c r="J40" s="64">
        <v>1</v>
      </c>
      <c r="K40" s="64">
        <v>2</v>
      </c>
      <c r="L40" s="87" t="s">
        <v>14</v>
      </c>
      <c r="M40" s="87" t="s">
        <v>26</v>
      </c>
      <c r="N40" s="65"/>
      <c r="O40" s="66" t="s">
        <v>29</v>
      </c>
      <c r="P40" s="67">
        <f>SUM(P41:P46)</f>
        <v>11550000</v>
      </c>
      <c r="Q40" s="67">
        <f>SUM(Q41:Q45)</f>
        <v>0</v>
      </c>
      <c r="R40" s="67">
        <f>SUM(R41:R46)</f>
        <v>9645000</v>
      </c>
      <c r="S40" s="67">
        <f>SUM(S41:S46)</f>
        <v>1905000</v>
      </c>
      <c r="T40" s="68">
        <f aca="true" t="shared" si="2" ref="T40:T45">R40/P40*100</f>
        <v>83.50649350649351</v>
      </c>
      <c r="U40" s="69"/>
      <c r="V40" s="79"/>
      <c r="W40" s="71"/>
      <c r="X40" s="190"/>
      <c r="AB40" s="73"/>
    </row>
    <row r="41" spans="1:28" s="72" customFormat="1" ht="18" hidden="1">
      <c r="A41" s="35" t="s">
        <v>20</v>
      </c>
      <c r="B41" s="31" t="s">
        <v>51</v>
      </c>
      <c r="C41" s="31" t="s">
        <v>20</v>
      </c>
      <c r="D41" s="31" t="s">
        <v>51</v>
      </c>
      <c r="E41" s="31" t="s">
        <v>10</v>
      </c>
      <c r="F41" s="31" t="s">
        <v>9</v>
      </c>
      <c r="G41" s="31" t="s">
        <v>9</v>
      </c>
      <c r="H41" s="31" t="s">
        <v>9</v>
      </c>
      <c r="I41" s="31" t="s">
        <v>21</v>
      </c>
      <c r="J41" s="74">
        <v>1</v>
      </c>
      <c r="K41" s="74">
        <v>2</v>
      </c>
      <c r="L41" s="88" t="s">
        <v>14</v>
      </c>
      <c r="M41" s="88" t="s">
        <v>26</v>
      </c>
      <c r="N41" s="75" t="s">
        <v>10</v>
      </c>
      <c r="O41" s="76" t="s">
        <v>122</v>
      </c>
      <c r="P41" s="77">
        <v>2000000</v>
      </c>
      <c r="Q41" s="67"/>
      <c r="R41" s="77">
        <v>400000</v>
      </c>
      <c r="S41" s="77">
        <f aca="true" t="shared" si="3" ref="S41:S46">P41-R41</f>
        <v>1600000</v>
      </c>
      <c r="T41" s="78">
        <f t="shared" si="2"/>
        <v>20</v>
      </c>
      <c r="U41" s="69"/>
      <c r="V41" s="79"/>
      <c r="W41" s="71"/>
      <c r="X41" s="190"/>
      <c r="AB41" s="73"/>
    </row>
    <row r="42" spans="1:28" s="72" customFormat="1" ht="18" hidden="1">
      <c r="A42" s="35" t="s">
        <v>20</v>
      </c>
      <c r="B42" s="31" t="s">
        <v>51</v>
      </c>
      <c r="C42" s="31" t="s">
        <v>20</v>
      </c>
      <c r="D42" s="31" t="s">
        <v>51</v>
      </c>
      <c r="E42" s="31" t="s">
        <v>10</v>
      </c>
      <c r="F42" s="31" t="s">
        <v>9</v>
      </c>
      <c r="G42" s="31" t="s">
        <v>9</v>
      </c>
      <c r="H42" s="31" t="s">
        <v>9</v>
      </c>
      <c r="I42" s="31" t="s">
        <v>21</v>
      </c>
      <c r="J42" s="74">
        <v>1</v>
      </c>
      <c r="K42" s="74">
        <v>2</v>
      </c>
      <c r="L42" s="88" t="s">
        <v>14</v>
      </c>
      <c r="M42" s="88" t="s">
        <v>26</v>
      </c>
      <c r="N42" s="75" t="s">
        <v>13</v>
      </c>
      <c r="O42" s="76" t="s">
        <v>123</v>
      </c>
      <c r="P42" s="77">
        <v>1500000</v>
      </c>
      <c r="Q42" s="67"/>
      <c r="R42" s="77">
        <v>1250000</v>
      </c>
      <c r="S42" s="77">
        <f t="shared" si="3"/>
        <v>250000</v>
      </c>
      <c r="T42" s="78">
        <f>R42/P42*100</f>
        <v>83.33333333333334</v>
      </c>
      <c r="U42" s="69"/>
      <c r="V42" s="79"/>
      <c r="W42" s="71"/>
      <c r="X42" s="190"/>
      <c r="AB42" s="73"/>
    </row>
    <row r="43" spans="1:28" s="72" customFormat="1" ht="18" hidden="1">
      <c r="A43" s="35" t="s">
        <v>20</v>
      </c>
      <c r="B43" s="31" t="s">
        <v>51</v>
      </c>
      <c r="C43" s="31" t="s">
        <v>20</v>
      </c>
      <c r="D43" s="31" t="s">
        <v>51</v>
      </c>
      <c r="E43" s="31" t="s">
        <v>10</v>
      </c>
      <c r="F43" s="31" t="s">
        <v>9</v>
      </c>
      <c r="G43" s="31" t="s">
        <v>9</v>
      </c>
      <c r="H43" s="31" t="s">
        <v>9</v>
      </c>
      <c r="I43" s="31" t="s">
        <v>21</v>
      </c>
      <c r="J43" s="74">
        <v>1</v>
      </c>
      <c r="K43" s="74">
        <v>2</v>
      </c>
      <c r="L43" s="88" t="s">
        <v>14</v>
      </c>
      <c r="M43" s="88" t="s">
        <v>26</v>
      </c>
      <c r="N43" s="75"/>
      <c r="O43" s="76" t="s">
        <v>155</v>
      </c>
      <c r="P43" s="77">
        <v>3000000</v>
      </c>
      <c r="Q43" s="67"/>
      <c r="R43" s="77">
        <v>1880000</v>
      </c>
      <c r="S43" s="77">
        <f t="shared" si="3"/>
        <v>1120000</v>
      </c>
      <c r="T43" s="78">
        <f t="shared" si="2"/>
        <v>62.66666666666667</v>
      </c>
      <c r="U43" s="69"/>
      <c r="V43" s="79"/>
      <c r="W43" s="71"/>
      <c r="X43" s="190"/>
      <c r="AB43" s="73"/>
    </row>
    <row r="44" spans="1:28" s="72" customFormat="1" ht="18" hidden="1">
      <c r="A44" s="35" t="s">
        <v>20</v>
      </c>
      <c r="B44" s="31" t="s">
        <v>51</v>
      </c>
      <c r="C44" s="31" t="s">
        <v>20</v>
      </c>
      <c r="D44" s="31" t="s">
        <v>51</v>
      </c>
      <c r="E44" s="31" t="s">
        <v>10</v>
      </c>
      <c r="F44" s="31" t="s">
        <v>9</v>
      </c>
      <c r="G44" s="31" t="s">
        <v>9</v>
      </c>
      <c r="H44" s="31" t="s">
        <v>9</v>
      </c>
      <c r="I44" s="31" t="s">
        <v>21</v>
      </c>
      <c r="J44" s="74">
        <v>1</v>
      </c>
      <c r="K44" s="74">
        <v>2</v>
      </c>
      <c r="L44" s="88" t="s">
        <v>14</v>
      </c>
      <c r="M44" s="88" t="s">
        <v>26</v>
      </c>
      <c r="N44" s="75"/>
      <c r="O44" s="76" t="s">
        <v>156</v>
      </c>
      <c r="P44" s="77">
        <v>1250000</v>
      </c>
      <c r="Q44" s="67"/>
      <c r="R44" s="77">
        <v>500000</v>
      </c>
      <c r="S44" s="77">
        <f t="shared" si="3"/>
        <v>750000</v>
      </c>
      <c r="T44" s="78">
        <f t="shared" si="2"/>
        <v>40</v>
      </c>
      <c r="U44" s="69"/>
      <c r="V44" s="79"/>
      <c r="W44" s="71"/>
      <c r="X44" s="190"/>
      <c r="AB44" s="73"/>
    </row>
    <row r="45" spans="1:28" s="72" customFormat="1" ht="18" hidden="1">
      <c r="A45" s="35" t="s">
        <v>20</v>
      </c>
      <c r="B45" s="31" t="s">
        <v>51</v>
      </c>
      <c r="C45" s="31" t="s">
        <v>20</v>
      </c>
      <c r="D45" s="31" t="s">
        <v>51</v>
      </c>
      <c r="E45" s="31" t="s">
        <v>10</v>
      </c>
      <c r="F45" s="31" t="s">
        <v>9</v>
      </c>
      <c r="G45" s="31" t="s">
        <v>9</v>
      </c>
      <c r="H45" s="31" t="s">
        <v>9</v>
      </c>
      <c r="I45" s="31" t="s">
        <v>21</v>
      </c>
      <c r="J45" s="74">
        <v>1</v>
      </c>
      <c r="K45" s="74">
        <v>2</v>
      </c>
      <c r="L45" s="88" t="s">
        <v>14</v>
      </c>
      <c r="M45" s="88" t="s">
        <v>26</v>
      </c>
      <c r="N45" s="75" t="s">
        <v>14</v>
      </c>
      <c r="O45" s="76" t="s">
        <v>124</v>
      </c>
      <c r="P45" s="77">
        <v>1260000</v>
      </c>
      <c r="Q45" s="67"/>
      <c r="R45" s="77">
        <v>1815000</v>
      </c>
      <c r="S45" s="77">
        <f t="shared" si="3"/>
        <v>-555000</v>
      </c>
      <c r="T45" s="78">
        <f t="shared" si="2"/>
        <v>144.04761904761904</v>
      </c>
      <c r="U45" s="69"/>
      <c r="V45" s="79"/>
      <c r="W45" s="71"/>
      <c r="X45" s="190"/>
      <c r="AB45" s="73"/>
    </row>
    <row r="46" spans="1:28" s="72" customFormat="1" ht="18" hidden="1">
      <c r="A46" s="35" t="s">
        <v>20</v>
      </c>
      <c r="B46" s="31" t="s">
        <v>51</v>
      </c>
      <c r="C46" s="31" t="s">
        <v>20</v>
      </c>
      <c r="D46" s="31" t="s">
        <v>51</v>
      </c>
      <c r="E46" s="31" t="s">
        <v>10</v>
      </c>
      <c r="F46" s="31" t="s">
        <v>9</v>
      </c>
      <c r="G46" s="31" t="s">
        <v>9</v>
      </c>
      <c r="H46" s="31" t="s">
        <v>9</v>
      </c>
      <c r="I46" s="31" t="s">
        <v>21</v>
      </c>
      <c r="J46" s="74">
        <v>1</v>
      </c>
      <c r="K46" s="74">
        <v>2</v>
      </c>
      <c r="L46" s="88" t="s">
        <v>14</v>
      </c>
      <c r="M46" s="88" t="s">
        <v>26</v>
      </c>
      <c r="N46" s="75"/>
      <c r="O46" s="76" t="s">
        <v>169</v>
      </c>
      <c r="P46" s="77">
        <v>2540000</v>
      </c>
      <c r="Q46" s="67"/>
      <c r="R46" s="77">
        <v>3800000</v>
      </c>
      <c r="S46" s="77">
        <f t="shared" si="3"/>
        <v>-1260000</v>
      </c>
      <c r="T46" s="78">
        <f>R46/P46*100</f>
        <v>149.60629921259843</v>
      </c>
      <c r="U46" s="69"/>
      <c r="V46" s="79"/>
      <c r="W46" s="71"/>
      <c r="X46" s="190"/>
      <c r="AB46" s="73"/>
    </row>
    <row r="47" spans="1:28" s="72" customFormat="1" ht="18.75" hidden="1" thickBot="1">
      <c r="A47" s="122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4"/>
      <c r="O47" s="125"/>
      <c r="P47" s="126"/>
      <c r="Q47" s="127"/>
      <c r="R47" s="126"/>
      <c r="S47" s="127"/>
      <c r="T47" s="89"/>
      <c r="U47" s="128"/>
      <c r="V47" s="79"/>
      <c r="W47" s="71"/>
      <c r="X47" s="190"/>
      <c r="AB47" s="73"/>
    </row>
    <row r="48" spans="1:28" s="58" customFormat="1" ht="18.75" hidden="1" thickBot="1">
      <c r="A48" s="137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9"/>
      <c r="O48" s="17" t="s">
        <v>93</v>
      </c>
      <c r="P48" s="140">
        <f>P13</f>
        <v>6762479500</v>
      </c>
      <c r="Q48" s="141"/>
      <c r="R48" s="140">
        <f>R13</f>
        <v>6622141600</v>
      </c>
      <c r="S48" s="140">
        <f>S13</f>
        <v>140337900</v>
      </c>
      <c r="T48" s="90">
        <f>R48/P48*100</f>
        <v>97.92475674048255</v>
      </c>
      <c r="U48" s="142"/>
      <c r="V48" s="84"/>
      <c r="W48" s="57"/>
      <c r="X48" s="190"/>
      <c r="AB48" s="59"/>
    </row>
    <row r="49" spans="1:28" s="58" customFormat="1" ht="18">
      <c r="A49" s="129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1"/>
      <c r="O49" s="132"/>
      <c r="P49" s="133"/>
      <c r="Q49" s="134"/>
      <c r="R49" s="133"/>
      <c r="S49" s="134"/>
      <c r="T49" s="135"/>
      <c r="U49" s="136"/>
      <c r="V49" s="84"/>
      <c r="W49" s="57"/>
      <c r="X49" s="190"/>
      <c r="AB49" s="59"/>
    </row>
    <row r="50" spans="1:28" s="58" customFormat="1" ht="18">
      <c r="A50" s="26" t="s">
        <v>20</v>
      </c>
      <c r="B50" s="27" t="s">
        <v>51</v>
      </c>
      <c r="C50" s="27" t="s">
        <v>20</v>
      </c>
      <c r="D50" s="27" t="s">
        <v>51</v>
      </c>
      <c r="E50" s="27" t="s">
        <v>10</v>
      </c>
      <c r="F50" s="27" t="s">
        <v>9</v>
      </c>
      <c r="G50" s="27" t="s">
        <v>9</v>
      </c>
      <c r="H50" s="27" t="s">
        <v>9</v>
      </c>
      <c r="I50" s="27" t="s">
        <v>35</v>
      </c>
      <c r="J50" s="27"/>
      <c r="K50" s="27"/>
      <c r="L50" s="27"/>
      <c r="M50" s="27"/>
      <c r="N50" s="28"/>
      <c r="O50" s="29" t="s">
        <v>3</v>
      </c>
      <c r="P50" s="54">
        <f>P52+P73</f>
        <v>45133514013</v>
      </c>
      <c r="Q50" s="54" t="e">
        <f>Q52+Q73</f>
        <v>#REF!</v>
      </c>
      <c r="R50" s="206">
        <f>R52+R73</f>
        <v>42641463276</v>
      </c>
      <c r="S50" s="206">
        <f>S52+S73</f>
        <v>2492050737</v>
      </c>
      <c r="T50" s="55">
        <f>R50/P50*100</f>
        <v>94.47849166745092</v>
      </c>
      <c r="U50" s="91"/>
      <c r="V50" s="84"/>
      <c r="W50" s="57"/>
      <c r="X50" s="190"/>
      <c r="AB50" s="59"/>
    </row>
    <row r="51" spans="1:28" s="58" customFormat="1" ht="18">
      <c r="A51" s="26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8"/>
      <c r="O51" s="29"/>
      <c r="P51" s="92"/>
      <c r="Q51" s="92"/>
      <c r="R51" s="56"/>
      <c r="S51" s="56"/>
      <c r="T51" s="55"/>
      <c r="U51" s="83"/>
      <c r="V51" s="84"/>
      <c r="W51" s="57"/>
      <c r="X51" s="190"/>
      <c r="AB51" s="59"/>
    </row>
    <row r="52" spans="1:28" s="170" customFormat="1" ht="18">
      <c r="A52" s="143" t="s">
        <v>20</v>
      </c>
      <c r="B52" s="144">
        <v>15</v>
      </c>
      <c r="C52" s="144" t="s">
        <v>20</v>
      </c>
      <c r="D52" s="144">
        <v>15</v>
      </c>
      <c r="E52" s="144" t="s">
        <v>10</v>
      </c>
      <c r="F52" s="144" t="s">
        <v>9</v>
      </c>
      <c r="G52" s="144" t="s">
        <v>9</v>
      </c>
      <c r="H52" s="144" t="s">
        <v>9</v>
      </c>
      <c r="I52" s="144" t="s">
        <v>35</v>
      </c>
      <c r="J52" s="144" t="s">
        <v>20</v>
      </c>
      <c r="K52" s="144"/>
      <c r="L52" s="144"/>
      <c r="M52" s="144"/>
      <c r="N52" s="145"/>
      <c r="O52" s="146" t="s">
        <v>11</v>
      </c>
      <c r="P52" s="175">
        <f>P54</f>
        <v>8947640813</v>
      </c>
      <c r="Q52" s="175" t="e">
        <f>Q54</f>
        <v>#REF!</v>
      </c>
      <c r="R52" s="175">
        <f>R54</f>
        <v>8470401768</v>
      </c>
      <c r="S52" s="175">
        <f>S54</f>
        <v>477239045</v>
      </c>
      <c r="T52" s="148">
        <f>R52/P52*100</f>
        <v>94.66631422769429</v>
      </c>
      <c r="U52" s="193"/>
      <c r="V52" s="168"/>
      <c r="W52" s="169"/>
      <c r="X52" s="190"/>
      <c r="AB52" s="171"/>
    </row>
    <row r="53" spans="1:28" s="58" customFormat="1" ht="18" hidden="1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8"/>
      <c r="O53" s="29"/>
      <c r="P53" s="92"/>
      <c r="Q53" s="92"/>
      <c r="R53" s="92"/>
      <c r="S53" s="92"/>
      <c r="T53" s="55"/>
      <c r="U53" s="83"/>
      <c r="V53" s="84"/>
      <c r="W53" s="57"/>
      <c r="X53" s="190"/>
      <c r="AB53" s="59"/>
    </row>
    <row r="54" spans="1:28" s="72" customFormat="1" ht="18">
      <c r="A54" s="35" t="s">
        <v>20</v>
      </c>
      <c r="B54" s="31">
        <v>15</v>
      </c>
      <c r="C54" s="31" t="s">
        <v>20</v>
      </c>
      <c r="D54" s="31">
        <v>15</v>
      </c>
      <c r="E54" s="31" t="s">
        <v>10</v>
      </c>
      <c r="F54" s="31" t="s">
        <v>9</v>
      </c>
      <c r="G54" s="31" t="s">
        <v>9</v>
      </c>
      <c r="H54" s="31" t="s">
        <v>9</v>
      </c>
      <c r="I54" s="31" t="s">
        <v>35</v>
      </c>
      <c r="J54" s="31" t="s">
        <v>20</v>
      </c>
      <c r="K54" s="31" t="s">
        <v>20</v>
      </c>
      <c r="L54" s="31"/>
      <c r="M54" s="31"/>
      <c r="N54" s="33"/>
      <c r="O54" s="32" t="s">
        <v>36</v>
      </c>
      <c r="P54" s="34">
        <f>P56+P66+P68</f>
        <v>8947640813</v>
      </c>
      <c r="Q54" s="34" t="e">
        <f>Q56+#REF!</f>
        <v>#REF!</v>
      </c>
      <c r="R54" s="34">
        <f>R56+R66+R68</f>
        <v>8470401768</v>
      </c>
      <c r="S54" s="34">
        <f>S56+S66+S68</f>
        <v>477239045</v>
      </c>
      <c r="T54" s="78">
        <f>R54/P54*100</f>
        <v>94.66631422769429</v>
      </c>
      <c r="U54" s="69"/>
      <c r="V54" s="79"/>
      <c r="W54" s="71"/>
      <c r="X54" s="242"/>
      <c r="AB54" s="73"/>
    </row>
    <row r="55" spans="1:28" s="58" customFormat="1" ht="18" hidden="1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8"/>
      <c r="O55" s="93"/>
      <c r="P55" s="30"/>
      <c r="Q55" s="30"/>
      <c r="R55" s="30"/>
      <c r="S55" s="30"/>
      <c r="T55" s="55"/>
      <c r="U55" s="83"/>
      <c r="V55" s="84"/>
      <c r="W55" s="57"/>
      <c r="X55" s="190"/>
      <c r="AB55" s="59"/>
    </row>
    <row r="56" spans="1:28" s="58" customFormat="1" ht="18" hidden="1">
      <c r="A56" s="26" t="s">
        <v>20</v>
      </c>
      <c r="B56" s="27">
        <v>15</v>
      </c>
      <c r="C56" s="27" t="s">
        <v>20</v>
      </c>
      <c r="D56" s="27">
        <v>15</v>
      </c>
      <c r="E56" s="27" t="s">
        <v>10</v>
      </c>
      <c r="F56" s="27" t="s">
        <v>9</v>
      </c>
      <c r="G56" s="27" t="s">
        <v>9</v>
      </c>
      <c r="H56" s="27" t="s">
        <v>9</v>
      </c>
      <c r="I56" s="27" t="s">
        <v>35</v>
      </c>
      <c r="J56" s="27" t="s">
        <v>20</v>
      </c>
      <c r="K56" s="27" t="s">
        <v>20</v>
      </c>
      <c r="L56" s="27" t="s">
        <v>10</v>
      </c>
      <c r="M56" s="27"/>
      <c r="N56" s="28"/>
      <c r="O56" s="29" t="s">
        <v>37</v>
      </c>
      <c r="P56" s="30">
        <f>SUM(P57:P65)</f>
        <v>6348553597</v>
      </c>
      <c r="Q56" s="30">
        <f>SUM(Q57:Q64)</f>
        <v>0</v>
      </c>
      <c r="R56" s="30">
        <f>SUM(R57:R65)</f>
        <v>6275419547</v>
      </c>
      <c r="S56" s="30">
        <f>SUM(S57:S65)</f>
        <v>73134050</v>
      </c>
      <c r="T56" s="55">
        <f>R56/P56*100</f>
        <v>98.84802027922456</v>
      </c>
      <c r="U56" s="83"/>
      <c r="V56" s="84"/>
      <c r="W56" s="57"/>
      <c r="X56" s="190"/>
      <c r="AB56" s="59"/>
    </row>
    <row r="57" spans="1:28" s="72" customFormat="1" ht="18" hidden="1">
      <c r="A57" s="35" t="s">
        <v>20</v>
      </c>
      <c r="B57" s="31">
        <v>15</v>
      </c>
      <c r="C57" s="31" t="s">
        <v>20</v>
      </c>
      <c r="D57" s="31">
        <v>15</v>
      </c>
      <c r="E57" s="31" t="s">
        <v>10</v>
      </c>
      <c r="F57" s="31" t="s">
        <v>9</v>
      </c>
      <c r="G57" s="31" t="s">
        <v>9</v>
      </c>
      <c r="H57" s="31" t="s">
        <v>9</v>
      </c>
      <c r="I57" s="31" t="s">
        <v>35</v>
      </c>
      <c r="J57" s="31" t="s">
        <v>20</v>
      </c>
      <c r="K57" s="31" t="s">
        <v>20</v>
      </c>
      <c r="L57" s="31" t="s">
        <v>10</v>
      </c>
      <c r="M57" s="31" t="s">
        <v>10</v>
      </c>
      <c r="N57" s="33"/>
      <c r="O57" s="32" t="s">
        <v>38</v>
      </c>
      <c r="P57" s="77">
        <v>4889625025</v>
      </c>
      <c r="Q57" s="77"/>
      <c r="R57" s="77">
        <v>4844262525</v>
      </c>
      <c r="S57" s="77">
        <f aca="true" t="shared" si="4" ref="S57:S64">P57-R57</f>
        <v>45362500</v>
      </c>
      <c r="T57" s="78">
        <f aca="true" t="shared" si="5" ref="T57:T71">R57/P57*100</f>
        <v>99.07227037312539</v>
      </c>
      <c r="U57" s="69"/>
      <c r="V57" s="79"/>
      <c r="W57" s="71"/>
      <c r="X57" s="190"/>
      <c r="AB57" s="73"/>
    </row>
    <row r="58" spans="1:28" s="72" customFormat="1" ht="18" hidden="1">
      <c r="A58" s="35" t="s">
        <v>20</v>
      </c>
      <c r="B58" s="31">
        <v>15</v>
      </c>
      <c r="C58" s="31" t="s">
        <v>20</v>
      </c>
      <c r="D58" s="31">
        <v>15</v>
      </c>
      <c r="E58" s="31" t="s">
        <v>10</v>
      </c>
      <c r="F58" s="31" t="s">
        <v>9</v>
      </c>
      <c r="G58" s="31" t="s">
        <v>9</v>
      </c>
      <c r="H58" s="31" t="s">
        <v>9</v>
      </c>
      <c r="I58" s="31" t="s">
        <v>35</v>
      </c>
      <c r="J58" s="31" t="s">
        <v>20</v>
      </c>
      <c r="K58" s="31" t="s">
        <v>20</v>
      </c>
      <c r="L58" s="31" t="s">
        <v>10</v>
      </c>
      <c r="M58" s="31" t="s">
        <v>13</v>
      </c>
      <c r="N58" s="33"/>
      <c r="O58" s="32" t="s">
        <v>39</v>
      </c>
      <c r="P58" s="77">
        <v>580348965</v>
      </c>
      <c r="Q58" s="77"/>
      <c r="R58" s="77">
        <v>572091148</v>
      </c>
      <c r="S58" s="77">
        <f t="shared" si="4"/>
        <v>8257817</v>
      </c>
      <c r="T58" s="78">
        <f t="shared" si="5"/>
        <v>98.57709455896074</v>
      </c>
      <c r="U58" s="69"/>
      <c r="V58" s="79"/>
      <c r="W58" s="71"/>
      <c r="X58" s="190"/>
      <c r="AB58" s="73"/>
    </row>
    <row r="59" spans="1:28" s="72" customFormat="1" ht="18" hidden="1">
      <c r="A59" s="35" t="s">
        <v>20</v>
      </c>
      <c r="B59" s="31">
        <v>15</v>
      </c>
      <c r="C59" s="31" t="s">
        <v>20</v>
      </c>
      <c r="D59" s="31">
        <v>15</v>
      </c>
      <c r="E59" s="31" t="s">
        <v>10</v>
      </c>
      <c r="F59" s="31" t="s">
        <v>9</v>
      </c>
      <c r="G59" s="31" t="s">
        <v>9</v>
      </c>
      <c r="H59" s="31" t="s">
        <v>9</v>
      </c>
      <c r="I59" s="31" t="s">
        <v>35</v>
      </c>
      <c r="J59" s="31" t="s">
        <v>20</v>
      </c>
      <c r="K59" s="31" t="s">
        <v>20</v>
      </c>
      <c r="L59" s="31" t="s">
        <v>10</v>
      </c>
      <c r="M59" s="31" t="s">
        <v>14</v>
      </c>
      <c r="N59" s="33"/>
      <c r="O59" s="32" t="s">
        <v>40</v>
      </c>
      <c r="P59" s="77">
        <v>147490000</v>
      </c>
      <c r="Q59" s="77"/>
      <c r="R59" s="77">
        <v>135805000</v>
      </c>
      <c r="S59" s="77">
        <f t="shared" si="4"/>
        <v>11685000</v>
      </c>
      <c r="T59" s="78">
        <f t="shared" si="5"/>
        <v>92.07742897823582</v>
      </c>
      <c r="U59" s="69"/>
      <c r="V59" s="79"/>
      <c r="W59" s="71"/>
      <c r="X59" s="190"/>
      <c r="AB59" s="73"/>
    </row>
    <row r="60" spans="1:28" s="72" customFormat="1" ht="18" hidden="1">
      <c r="A60" s="35" t="s">
        <v>20</v>
      </c>
      <c r="B60" s="31">
        <v>15</v>
      </c>
      <c r="C60" s="31" t="s">
        <v>20</v>
      </c>
      <c r="D60" s="31">
        <v>15</v>
      </c>
      <c r="E60" s="31" t="s">
        <v>10</v>
      </c>
      <c r="F60" s="31" t="s">
        <v>9</v>
      </c>
      <c r="G60" s="31" t="s">
        <v>9</v>
      </c>
      <c r="H60" s="31" t="s">
        <v>9</v>
      </c>
      <c r="I60" s="31" t="s">
        <v>35</v>
      </c>
      <c r="J60" s="31" t="s">
        <v>20</v>
      </c>
      <c r="K60" s="31" t="s">
        <v>20</v>
      </c>
      <c r="L60" s="31" t="s">
        <v>10</v>
      </c>
      <c r="M60" s="31" t="s">
        <v>26</v>
      </c>
      <c r="N60" s="33"/>
      <c r="O60" s="32" t="s">
        <v>41</v>
      </c>
      <c r="P60" s="77">
        <v>17085201</v>
      </c>
      <c r="Q60" s="77"/>
      <c r="R60" s="77">
        <v>15950000</v>
      </c>
      <c r="S60" s="77">
        <f t="shared" si="4"/>
        <v>1135201</v>
      </c>
      <c r="T60" s="78">
        <f t="shared" si="5"/>
        <v>93.35564738161406</v>
      </c>
      <c r="U60" s="69"/>
      <c r="V60" s="79"/>
      <c r="W60" s="71"/>
      <c r="X60" s="190"/>
      <c r="AB60" s="73"/>
    </row>
    <row r="61" spans="1:24" s="226" customFormat="1" ht="16.5" hidden="1">
      <c r="A61" s="35" t="s">
        <v>20</v>
      </c>
      <c r="B61" s="31">
        <v>15</v>
      </c>
      <c r="C61" s="31" t="s">
        <v>20</v>
      </c>
      <c r="D61" s="31">
        <v>15</v>
      </c>
      <c r="E61" s="31" t="s">
        <v>10</v>
      </c>
      <c r="F61" s="31" t="s">
        <v>9</v>
      </c>
      <c r="G61" s="31" t="s">
        <v>9</v>
      </c>
      <c r="H61" s="31" t="s">
        <v>9</v>
      </c>
      <c r="I61" s="31" t="s">
        <v>35</v>
      </c>
      <c r="J61" s="31" t="s">
        <v>20</v>
      </c>
      <c r="K61" s="31" t="s">
        <v>20</v>
      </c>
      <c r="L61" s="31" t="s">
        <v>10</v>
      </c>
      <c r="M61" s="31" t="s">
        <v>22</v>
      </c>
      <c r="N61" s="33"/>
      <c r="O61" s="32" t="s">
        <v>42</v>
      </c>
      <c r="P61" s="77">
        <v>295248985</v>
      </c>
      <c r="Q61" s="77"/>
      <c r="R61" s="77">
        <v>293865000</v>
      </c>
      <c r="S61" s="77">
        <f t="shared" si="4"/>
        <v>1383985</v>
      </c>
      <c r="T61" s="78">
        <f t="shared" si="5"/>
        <v>99.53124817685655</v>
      </c>
      <c r="U61" s="69"/>
      <c r="V61" s="79"/>
      <c r="W61" s="71"/>
      <c r="X61" s="190"/>
    </row>
    <row r="62" spans="1:24" s="226" customFormat="1" ht="16.5" hidden="1">
      <c r="A62" s="35" t="s">
        <v>20</v>
      </c>
      <c r="B62" s="31">
        <v>15</v>
      </c>
      <c r="C62" s="31" t="s">
        <v>20</v>
      </c>
      <c r="D62" s="31">
        <v>15</v>
      </c>
      <c r="E62" s="31" t="s">
        <v>10</v>
      </c>
      <c r="F62" s="31" t="s">
        <v>9</v>
      </c>
      <c r="G62" s="31" t="s">
        <v>9</v>
      </c>
      <c r="H62" s="31" t="s">
        <v>9</v>
      </c>
      <c r="I62" s="31" t="s">
        <v>35</v>
      </c>
      <c r="J62" s="31" t="s">
        <v>20</v>
      </c>
      <c r="K62" s="31" t="s">
        <v>20</v>
      </c>
      <c r="L62" s="31" t="s">
        <v>10</v>
      </c>
      <c r="M62" s="31" t="s">
        <v>34</v>
      </c>
      <c r="N62" s="33"/>
      <c r="O62" s="32" t="s">
        <v>43</v>
      </c>
      <c r="P62" s="77">
        <v>375588018</v>
      </c>
      <c r="Q62" s="77"/>
      <c r="R62" s="77">
        <v>371442180</v>
      </c>
      <c r="S62" s="77">
        <f t="shared" si="4"/>
        <v>4145838</v>
      </c>
      <c r="T62" s="78">
        <f t="shared" si="5"/>
        <v>98.89617405207</v>
      </c>
      <c r="U62" s="69"/>
      <c r="V62" s="79"/>
      <c r="W62" s="71"/>
      <c r="X62" s="190"/>
    </row>
    <row r="63" spans="1:24" s="226" customFormat="1" ht="16.5" hidden="1">
      <c r="A63" s="35" t="s">
        <v>20</v>
      </c>
      <c r="B63" s="31">
        <v>15</v>
      </c>
      <c r="C63" s="31" t="s">
        <v>20</v>
      </c>
      <c r="D63" s="31">
        <v>15</v>
      </c>
      <c r="E63" s="31" t="s">
        <v>10</v>
      </c>
      <c r="F63" s="31" t="s">
        <v>9</v>
      </c>
      <c r="G63" s="31" t="s">
        <v>9</v>
      </c>
      <c r="H63" s="31" t="s">
        <v>9</v>
      </c>
      <c r="I63" s="31" t="s">
        <v>35</v>
      </c>
      <c r="J63" s="31" t="s">
        <v>20</v>
      </c>
      <c r="K63" s="31" t="s">
        <v>20</v>
      </c>
      <c r="L63" s="31" t="s">
        <v>10</v>
      </c>
      <c r="M63" s="31">
        <v>15</v>
      </c>
      <c r="N63" s="33"/>
      <c r="O63" s="32" t="s">
        <v>44</v>
      </c>
      <c r="P63" s="77">
        <v>2419046</v>
      </c>
      <c r="Q63" s="77"/>
      <c r="R63" s="77">
        <v>2154803</v>
      </c>
      <c r="S63" s="77">
        <f t="shared" si="4"/>
        <v>264243</v>
      </c>
      <c r="T63" s="78">
        <f t="shared" si="5"/>
        <v>89.07656158667507</v>
      </c>
      <c r="U63" s="69"/>
      <c r="V63" s="79"/>
      <c r="W63" s="71"/>
      <c r="X63" s="190"/>
    </row>
    <row r="64" spans="1:24" s="226" customFormat="1" ht="16.5" hidden="1">
      <c r="A64" s="35" t="s">
        <v>20</v>
      </c>
      <c r="B64" s="31">
        <v>15</v>
      </c>
      <c r="C64" s="31" t="s">
        <v>20</v>
      </c>
      <c r="D64" s="31">
        <v>15</v>
      </c>
      <c r="E64" s="31" t="s">
        <v>10</v>
      </c>
      <c r="F64" s="31" t="s">
        <v>9</v>
      </c>
      <c r="G64" s="31" t="s">
        <v>9</v>
      </c>
      <c r="H64" s="31" t="s">
        <v>9</v>
      </c>
      <c r="I64" s="31" t="s">
        <v>35</v>
      </c>
      <c r="J64" s="31" t="s">
        <v>20</v>
      </c>
      <c r="K64" s="31" t="s">
        <v>20</v>
      </c>
      <c r="L64" s="31" t="s">
        <v>10</v>
      </c>
      <c r="M64" s="31" t="s">
        <v>30</v>
      </c>
      <c r="N64" s="33"/>
      <c r="O64" s="32" t="s">
        <v>45</v>
      </c>
      <c r="P64" s="77">
        <v>113532</v>
      </c>
      <c r="Q64" s="77"/>
      <c r="R64" s="77">
        <v>102271</v>
      </c>
      <c r="S64" s="77">
        <f t="shared" si="4"/>
        <v>11261</v>
      </c>
      <c r="T64" s="78">
        <f t="shared" si="5"/>
        <v>90.08121058380016</v>
      </c>
      <c r="U64" s="69"/>
      <c r="V64" s="79"/>
      <c r="W64" s="71"/>
      <c r="X64" s="190"/>
    </row>
    <row r="65" spans="1:24" s="226" customFormat="1" ht="16.5" hidden="1">
      <c r="A65" s="35" t="s">
        <v>20</v>
      </c>
      <c r="B65" s="31">
        <v>15</v>
      </c>
      <c r="C65" s="31" t="s">
        <v>20</v>
      </c>
      <c r="D65" s="31">
        <v>15</v>
      </c>
      <c r="E65" s="31" t="s">
        <v>10</v>
      </c>
      <c r="F65" s="31" t="s">
        <v>9</v>
      </c>
      <c r="G65" s="31" t="s">
        <v>9</v>
      </c>
      <c r="H65" s="31" t="s">
        <v>9</v>
      </c>
      <c r="I65" s="31" t="s">
        <v>35</v>
      </c>
      <c r="J65" s="31" t="s">
        <v>20</v>
      </c>
      <c r="K65" s="31" t="s">
        <v>20</v>
      </c>
      <c r="L65" s="31" t="s">
        <v>10</v>
      </c>
      <c r="M65" s="31" t="s">
        <v>148</v>
      </c>
      <c r="N65" s="33"/>
      <c r="O65" s="32" t="s">
        <v>216</v>
      </c>
      <c r="P65" s="77">
        <v>40634825</v>
      </c>
      <c r="Q65" s="77"/>
      <c r="R65" s="77">
        <v>39746620</v>
      </c>
      <c r="S65" s="77">
        <f>P65-R65</f>
        <v>888205</v>
      </c>
      <c r="T65" s="78">
        <f t="shared" si="5"/>
        <v>97.81417786344595</v>
      </c>
      <c r="U65" s="69"/>
      <c r="V65" s="79"/>
      <c r="W65" s="71"/>
      <c r="X65" s="190"/>
    </row>
    <row r="66" spans="1:24" s="210" customFormat="1" ht="16.5" hidden="1">
      <c r="A66" s="26" t="s">
        <v>20</v>
      </c>
      <c r="B66" s="27">
        <v>15</v>
      </c>
      <c r="C66" s="27" t="s">
        <v>20</v>
      </c>
      <c r="D66" s="27">
        <v>15</v>
      </c>
      <c r="E66" s="27" t="s">
        <v>10</v>
      </c>
      <c r="F66" s="27" t="s">
        <v>9</v>
      </c>
      <c r="G66" s="27" t="s">
        <v>9</v>
      </c>
      <c r="H66" s="27" t="s">
        <v>9</v>
      </c>
      <c r="I66" s="27" t="s">
        <v>35</v>
      </c>
      <c r="J66" s="27" t="s">
        <v>20</v>
      </c>
      <c r="K66" s="27" t="s">
        <v>20</v>
      </c>
      <c r="L66" s="27" t="s">
        <v>13</v>
      </c>
      <c r="M66" s="27"/>
      <c r="N66" s="28"/>
      <c r="O66" s="29" t="s">
        <v>46</v>
      </c>
      <c r="P66" s="30">
        <f>P67</f>
        <v>2260964900</v>
      </c>
      <c r="Q66" s="192"/>
      <c r="R66" s="30">
        <f>R67</f>
        <v>2038078421</v>
      </c>
      <c r="S66" s="30">
        <f>S67</f>
        <v>222886479</v>
      </c>
      <c r="T66" s="55">
        <f t="shared" si="5"/>
        <v>90.14197526905437</v>
      </c>
      <c r="U66" s="83"/>
      <c r="V66" s="84"/>
      <c r="W66" s="57"/>
      <c r="X66" s="190"/>
    </row>
    <row r="67" spans="1:24" s="226" customFormat="1" ht="16.5" hidden="1">
      <c r="A67" s="35" t="s">
        <v>20</v>
      </c>
      <c r="B67" s="31">
        <v>15</v>
      </c>
      <c r="C67" s="31" t="s">
        <v>20</v>
      </c>
      <c r="D67" s="31">
        <v>15</v>
      </c>
      <c r="E67" s="31" t="s">
        <v>10</v>
      </c>
      <c r="F67" s="31" t="s">
        <v>9</v>
      </c>
      <c r="G67" s="31" t="s">
        <v>9</v>
      </c>
      <c r="H67" s="31" t="s">
        <v>9</v>
      </c>
      <c r="I67" s="31" t="s">
        <v>35</v>
      </c>
      <c r="J67" s="31" t="s">
        <v>20</v>
      </c>
      <c r="K67" s="31" t="s">
        <v>20</v>
      </c>
      <c r="L67" s="31" t="s">
        <v>13</v>
      </c>
      <c r="M67" s="31" t="s">
        <v>10</v>
      </c>
      <c r="N67" s="33"/>
      <c r="O67" s="32" t="s">
        <v>217</v>
      </c>
      <c r="P67" s="262">
        <v>2260964900</v>
      </c>
      <c r="Q67" s="262" t="s">
        <v>326</v>
      </c>
      <c r="R67" s="77">
        <v>2038078421</v>
      </c>
      <c r="S67" s="77">
        <f>P67-R67</f>
        <v>222886479</v>
      </c>
      <c r="T67" s="78">
        <f t="shared" si="5"/>
        <v>90.14197526905437</v>
      </c>
      <c r="U67" s="69"/>
      <c r="V67" s="79"/>
      <c r="W67" s="71"/>
      <c r="X67" s="190"/>
    </row>
    <row r="68" spans="1:24" s="210" customFormat="1" ht="16.5" hidden="1">
      <c r="A68" s="26" t="s">
        <v>20</v>
      </c>
      <c r="B68" s="27">
        <v>15</v>
      </c>
      <c r="C68" s="27" t="s">
        <v>20</v>
      </c>
      <c r="D68" s="27">
        <v>15</v>
      </c>
      <c r="E68" s="27" t="s">
        <v>10</v>
      </c>
      <c r="F68" s="27" t="s">
        <v>9</v>
      </c>
      <c r="G68" s="27" t="s">
        <v>9</v>
      </c>
      <c r="H68" s="27" t="s">
        <v>9</v>
      </c>
      <c r="I68" s="27" t="s">
        <v>35</v>
      </c>
      <c r="J68" s="27" t="s">
        <v>20</v>
      </c>
      <c r="K68" s="27" t="s">
        <v>20</v>
      </c>
      <c r="L68" s="27" t="s">
        <v>34</v>
      </c>
      <c r="M68" s="27"/>
      <c r="N68" s="28"/>
      <c r="O68" s="29" t="s">
        <v>218</v>
      </c>
      <c r="P68" s="30">
        <f>SUM(P69:P71)</f>
        <v>338122316</v>
      </c>
      <c r="Q68" s="192"/>
      <c r="R68" s="30">
        <f>SUM(R69:R71)</f>
        <v>156903800</v>
      </c>
      <c r="S68" s="30">
        <f>SUM(S69:S71)</f>
        <v>181218516</v>
      </c>
      <c r="T68" s="55">
        <f t="shared" si="5"/>
        <v>46.40444968441539</v>
      </c>
      <c r="U68" s="83"/>
      <c r="V68" s="84"/>
      <c r="W68" s="57"/>
      <c r="X68" s="190"/>
    </row>
    <row r="69" spans="1:24" s="226" customFormat="1" ht="16.5" hidden="1">
      <c r="A69" s="35" t="s">
        <v>20</v>
      </c>
      <c r="B69" s="31">
        <v>15</v>
      </c>
      <c r="C69" s="31" t="s">
        <v>20</v>
      </c>
      <c r="D69" s="31">
        <v>15</v>
      </c>
      <c r="E69" s="31" t="s">
        <v>10</v>
      </c>
      <c r="F69" s="31" t="s">
        <v>9</v>
      </c>
      <c r="G69" s="31" t="s">
        <v>9</v>
      </c>
      <c r="H69" s="31" t="s">
        <v>9</v>
      </c>
      <c r="I69" s="31" t="s">
        <v>35</v>
      </c>
      <c r="J69" s="31" t="s">
        <v>20</v>
      </c>
      <c r="K69" s="31" t="s">
        <v>20</v>
      </c>
      <c r="L69" s="31" t="s">
        <v>34</v>
      </c>
      <c r="M69" s="31" t="s">
        <v>13</v>
      </c>
      <c r="N69" s="33"/>
      <c r="O69" s="32" t="s">
        <v>219</v>
      </c>
      <c r="P69" s="77">
        <v>7009700</v>
      </c>
      <c r="Q69" s="30"/>
      <c r="R69" s="77">
        <v>3392216</v>
      </c>
      <c r="S69" s="77">
        <f>P69-R69</f>
        <v>3617484</v>
      </c>
      <c r="T69" s="78">
        <f t="shared" si="5"/>
        <v>48.39316946516969</v>
      </c>
      <c r="U69" s="69"/>
      <c r="V69" s="79"/>
      <c r="W69" s="71"/>
      <c r="X69" s="190"/>
    </row>
    <row r="70" spans="1:24" s="226" customFormat="1" ht="16.5" hidden="1">
      <c r="A70" s="35" t="s">
        <v>20</v>
      </c>
      <c r="B70" s="31">
        <v>15</v>
      </c>
      <c r="C70" s="31" t="s">
        <v>20</v>
      </c>
      <c r="D70" s="31">
        <v>15</v>
      </c>
      <c r="E70" s="31" t="s">
        <v>10</v>
      </c>
      <c r="F70" s="31" t="s">
        <v>9</v>
      </c>
      <c r="G70" s="31" t="s">
        <v>9</v>
      </c>
      <c r="H70" s="31" t="s">
        <v>9</v>
      </c>
      <c r="I70" s="31" t="s">
        <v>35</v>
      </c>
      <c r="J70" s="31" t="s">
        <v>20</v>
      </c>
      <c r="K70" s="31" t="s">
        <v>20</v>
      </c>
      <c r="L70" s="31" t="s">
        <v>34</v>
      </c>
      <c r="M70" s="31" t="s">
        <v>14</v>
      </c>
      <c r="N70" s="33"/>
      <c r="O70" s="32" t="s">
        <v>220</v>
      </c>
      <c r="P70" s="77">
        <v>577500</v>
      </c>
      <c r="Q70" s="30"/>
      <c r="R70" s="77">
        <v>335608</v>
      </c>
      <c r="S70" s="77">
        <f>P70-R70</f>
        <v>241892</v>
      </c>
      <c r="T70" s="78">
        <f t="shared" si="5"/>
        <v>58.1139393939394</v>
      </c>
      <c r="U70" s="69"/>
      <c r="V70" s="79"/>
      <c r="W70" s="71"/>
      <c r="X70" s="190"/>
    </row>
    <row r="71" spans="1:24" s="226" customFormat="1" ht="16.5" hidden="1">
      <c r="A71" s="35" t="s">
        <v>20</v>
      </c>
      <c r="B71" s="31">
        <v>15</v>
      </c>
      <c r="C71" s="31" t="s">
        <v>20</v>
      </c>
      <c r="D71" s="31">
        <v>15</v>
      </c>
      <c r="E71" s="31" t="s">
        <v>10</v>
      </c>
      <c r="F71" s="31" t="s">
        <v>9</v>
      </c>
      <c r="G71" s="31" t="s">
        <v>9</v>
      </c>
      <c r="H71" s="31" t="s">
        <v>9</v>
      </c>
      <c r="I71" s="31" t="s">
        <v>35</v>
      </c>
      <c r="J71" s="31" t="s">
        <v>20</v>
      </c>
      <c r="K71" s="31" t="s">
        <v>20</v>
      </c>
      <c r="L71" s="31" t="s">
        <v>34</v>
      </c>
      <c r="M71" s="31" t="s">
        <v>26</v>
      </c>
      <c r="N71" s="33"/>
      <c r="O71" s="32" t="s">
        <v>221</v>
      </c>
      <c r="P71" s="77">
        <v>330535116</v>
      </c>
      <c r="Q71" s="30"/>
      <c r="R71" s="77">
        <v>153175976</v>
      </c>
      <c r="S71" s="77">
        <f>P71-R71</f>
        <v>177359140</v>
      </c>
      <c r="T71" s="78">
        <f t="shared" si="5"/>
        <v>46.34181622021668</v>
      </c>
      <c r="U71" s="69"/>
      <c r="V71" s="79"/>
      <c r="W71" s="71"/>
      <c r="X71" s="190"/>
    </row>
    <row r="72" spans="1:24" s="226" customFormat="1" ht="16.5">
      <c r="A72" s="35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3"/>
      <c r="O72" s="32"/>
      <c r="P72" s="30"/>
      <c r="Q72" s="30"/>
      <c r="R72" s="77"/>
      <c r="S72" s="67"/>
      <c r="T72" s="78"/>
      <c r="U72" s="69"/>
      <c r="V72" s="79"/>
      <c r="W72" s="71"/>
      <c r="X72" s="190"/>
    </row>
    <row r="73" spans="1:24" s="210" customFormat="1" ht="27" customHeight="1">
      <c r="A73" s="26" t="s">
        <v>20</v>
      </c>
      <c r="B73" s="27">
        <v>15</v>
      </c>
      <c r="C73" s="27" t="s">
        <v>20</v>
      </c>
      <c r="D73" s="27">
        <v>15</v>
      </c>
      <c r="E73" s="27" t="s">
        <v>10</v>
      </c>
      <c r="F73" s="27" t="s">
        <v>9</v>
      </c>
      <c r="G73" s="27" t="s">
        <v>10</v>
      </c>
      <c r="H73" s="27" t="s">
        <v>9</v>
      </c>
      <c r="I73" s="27" t="s">
        <v>35</v>
      </c>
      <c r="J73" s="27" t="s">
        <v>47</v>
      </c>
      <c r="K73" s="27"/>
      <c r="L73" s="27"/>
      <c r="M73" s="27"/>
      <c r="N73" s="28"/>
      <c r="O73" s="29" t="s">
        <v>12</v>
      </c>
      <c r="P73" s="54">
        <f>P74+P147+P243+P312+P429+P527+P691</f>
        <v>36185873200</v>
      </c>
      <c r="Q73" s="54" t="e">
        <f>#REF!+Q689</f>
        <v>#REF!</v>
      </c>
      <c r="R73" s="206">
        <f>R74+R147+R243+R312+R429+R527+R691</f>
        <v>34171061508</v>
      </c>
      <c r="S73" s="206">
        <f>S74+S147+S243+S312+S429+S527+S691</f>
        <v>2014811692</v>
      </c>
      <c r="T73" s="55">
        <f>R73/P73*100</f>
        <v>94.43204899087526</v>
      </c>
      <c r="U73" s="91"/>
      <c r="V73" s="84"/>
      <c r="W73" s="57"/>
      <c r="X73" s="190"/>
    </row>
    <row r="74" spans="1:24" s="227" customFormat="1" ht="33">
      <c r="A74" s="143" t="s">
        <v>20</v>
      </c>
      <c r="B74" s="144">
        <v>15</v>
      </c>
      <c r="C74" s="144" t="s">
        <v>20</v>
      </c>
      <c r="D74" s="144">
        <v>15</v>
      </c>
      <c r="E74" s="144" t="s">
        <v>10</v>
      </c>
      <c r="F74" s="144" t="s">
        <v>9</v>
      </c>
      <c r="G74" s="144" t="s">
        <v>10</v>
      </c>
      <c r="H74" s="144" t="s">
        <v>9</v>
      </c>
      <c r="I74" s="144" t="s">
        <v>35</v>
      </c>
      <c r="J74" s="144" t="s">
        <v>47</v>
      </c>
      <c r="K74" s="144"/>
      <c r="L74" s="144"/>
      <c r="M74" s="144"/>
      <c r="N74" s="145"/>
      <c r="O74" s="146" t="s">
        <v>48</v>
      </c>
      <c r="P74" s="147">
        <f>P76</f>
        <v>1614218700</v>
      </c>
      <c r="Q74" s="147" t="e">
        <f>Q76+#REF!+#REF!+#REF!+#REF!+#REF!+#REF!+#REF!+#REF!+#REF!+#REF!+#REF!+#REF!+#REF!</f>
        <v>#REF!</v>
      </c>
      <c r="R74" s="205">
        <f>R76</f>
        <v>1557912529</v>
      </c>
      <c r="S74" s="205">
        <f>S76</f>
        <v>56306171</v>
      </c>
      <c r="T74" s="148">
        <f>R74/P74*100</f>
        <v>96.51186230217752</v>
      </c>
      <c r="U74" s="149"/>
      <c r="V74" s="150"/>
      <c r="W74" s="151"/>
      <c r="X74" s="190"/>
    </row>
    <row r="75" spans="1:24" s="226" customFormat="1" ht="16.5" hidden="1">
      <c r="A75" s="26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8"/>
      <c r="O75" s="93"/>
      <c r="P75" s="30"/>
      <c r="Q75" s="30"/>
      <c r="R75" s="30"/>
      <c r="S75" s="30"/>
      <c r="T75" s="78"/>
      <c r="U75" s="69"/>
      <c r="V75" s="79"/>
      <c r="W75" s="71"/>
      <c r="X75" s="190"/>
    </row>
    <row r="76" spans="1:24" s="228" customFormat="1" ht="33">
      <c r="A76" s="154" t="s">
        <v>20</v>
      </c>
      <c r="B76" s="155">
        <v>15</v>
      </c>
      <c r="C76" s="155" t="s">
        <v>20</v>
      </c>
      <c r="D76" s="155">
        <v>15</v>
      </c>
      <c r="E76" s="155" t="s">
        <v>10</v>
      </c>
      <c r="F76" s="155" t="s">
        <v>9</v>
      </c>
      <c r="G76" s="155" t="s">
        <v>10</v>
      </c>
      <c r="H76" s="155" t="s">
        <v>131</v>
      </c>
      <c r="I76" s="155" t="s">
        <v>35</v>
      </c>
      <c r="J76" s="155" t="s">
        <v>47</v>
      </c>
      <c r="K76" s="155"/>
      <c r="L76" s="155"/>
      <c r="M76" s="155"/>
      <c r="N76" s="156"/>
      <c r="O76" s="157" t="s">
        <v>245</v>
      </c>
      <c r="P76" s="158">
        <f>P78+P94+P142</f>
        <v>1614218700</v>
      </c>
      <c r="Q76" s="158" t="e">
        <f>Q78+Q94</f>
        <v>#REF!</v>
      </c>
      <c r="R76" s="158">
        <f>R78+R94+R142</f>
        <v>1557912529</v>
      </c>
      <c r="S76" s="158">
        <f>S78+S94+S142</f>
        <v>56306171</v>
      </c>
      <c r="T76" s="159">
        <f>R76/P76*100</f>
        <v>96.51186230217752</v>
      </c>
      <c r="U76" s="160"/>
      <c r="V76" s="161"/>
      <c r="W76" s="162"/>
      <c r="X76" s="190"/>
    </row>
    <row r="77" spans="1:24" s="226" customFormat="1" ht="16.5" hidden="1">
      <c r="A77" s="26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8"/>
      <c r="O77" s="29"/>
      <c r="P77" s="30"/>
      <c r="Q77" s="30"/>
      <c r="R77" s="30"/>
      <c r="S77" s="30"/>
      <c r="T77" s="78"/>
      <c r="U77" s="69"/>
      <c r="V77" s="79"/>
      <c r="W77" s="71"/>
      <c r="X77" s="190"/>
    </row>
    <row r="78" spans="1:24" s="226" customFormat="1" ht="16.5">
      <c r="A78" s="35" t="s">
        <v>20</v>
      </c>
      <c r="B78" s="31">
        <v>15</v>
      </c>
      <c r="C78" s="31" t="s">
        <v>20</v>
      </c>
      <c r="D78" s="31">
        <v>15</v>
      </c>
      <c r="E78" s="31" t="s">
        <v>10</v>
      </c>
      <c r="F78" s="31" t="s">
        <v>9</v>
      </c>
      <c r="G78" s="31" t="s">
        <v>10</v>
      </c>
      <c r="H78" s="31" t="s">
        <v>131</v>
      </c>
      <c r="I78" s="31" t="s">
        <v>35</v>
      </c>
      <c r="J78" s="31" t="s">
        <v>47</v>
      </c>
      <c r="K78" s="31" t="s">
        <v>20</v>
      </c>
      <c r="L78" s="31"/>
      <c r="M78" s="31"/>
      <c r="N78" s="33"/>
      <c r="O78" s="32" t="s">
        <v>36</v>
      </c>
      <c r="P78" s="34">
        <f>P80+P87+P90</f>
        <v>149177000</v>
      </c>
      <c r="Q78" s="34" t="e">
        <f>Q80+Q90</f>
        <v>#REF!</v>
      </c>
      <c r="R78" s="34">
        <f>R80+R87+R90</f>
        <v>139785000</v>
      </c>
      <c r="S78" s="34">
        <f>S80+S87+S90</f>
        <v>9392000</v>
      </c>
      <c r="T78" s="78">
        <f>R78/P78*100</f>
        <v>93.70412328978328</v>
      </c>
      <c r="U78" s="69"/>
      <c r="V78" s="79"/>
      <c r="W78" s="71"/>
      <c r="X78" s="242"/>
    </row>
    <row r="79" spans="1:24" s="226" customFormat="1" ht="16.5" hidden="1">
      <c r="A79" s="26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8"/>
      <c r="O79" s="29"/>
      <c r="P79" s="30"/>
      <c r="Q79" s="30"/>
      <c r="R79" s="30"/>
      <c r="S79" s="30"/>
      <c r="T79" s="78"/>
      <c r="U79" s="69"/>
      <c r="V79" s="79"/>
      <c r="W79" s="71"/>
      <c r="X79" s="190"/>
    </row>
    <row r="80" spans="1:24" s="210" customFormat="1" ht="16.5" hidden="1">
      <c r="A80" s="26" t="s">
        <v>20</v>
      </c>
      <c r="B80" s="27">
        <v>15</v>
      </c>
      <c r="C80" s="27" t="s">
        <v>20</v>
      </c>
      <c r="D80" s="27">
        <v>15</v>
      </c>
      <c r="E80" s="27" t="s">
        <v>10</v>
      </c>
      <c r="F80" s="27" t="s">
        <v>9</v>
      </c>
      <c r="G80" s="27" t="s">
        <v>10</v>
      </c>
      <c r="H80" s="27" t="s">
        <v>131</v>
      </c>
      <c r="I80" s="27" t="s">
        <v>35</v>
      </c>
      <c r="J80" s="27" t="s">
        <v>47</v>
      </c>
      <c r="K80" s="27" t="s">
        <v>20</v>
      </c>
      <c r="L80" s="27" t="s">
        <v>125</v>
      </c>
      <c r="M80" s="27"/>
      <c r="N80" s="27"/>
      <c r="O80" s="230" t="s">
        <v>71</v>
      </c>
      <c r="P80" s="30">
        <f>SUM(P81:P85)</f>
        <v>30252000</v>
      </c>
      <c r="Q80" s="30" t="e">
        <f>#REF!</f>
        <v>#REF!</v>
      </c>
      <c r="R80" s="30">
        <f>SUM(R81:R85)</f>
        <v>23260000</v>
      </c>
      <c r="S80" s="30">
        <f>SUM(S81:S85)</f>
        <v>6992000</v>
      </c>
      <c r="T80" s="55">
        <f aca="true" t="shared" si="6" ref="T80:T85">R80/P80*100</f>
        <v>76.88747851381727</v>
      </c>
      <c r="U80" s="83"/>
      <c r="V80" s="84"/>
      <c r="W80" s="57"/>
      <c r="X80" s="190"/>
    </row>
    <row r="81" spans="1:24" s="226" customFormat="1" ht="16.5" hidden="1">
      <c r="A81" s="35" t="s">
        <v>20</v>
      </c>
      <c r="B81" s="31">
        <v>15</v>
      </c>
      <c r="C81" s="31" t="s">
        <v>20</v>
      </c>
      <c r="D81" s="31">
        <v>15</v>
      </c>
      <c r="E81" s="31" t="s">
        <v>10</v>
      </c>
      <c r="F81" s="31" t="s">
        <v>9</v>
      </c>
      <c r="G81" s="31" t="s">
        <v>10</v>
      </c>
      <c r="H81" s="31" t="s">
        <v>131</v>
      </c>
      <c r="I81" s="31" t="s">
        <v>35</v>
      </c>
      <c r="J81" s="31" t="s">
        <v>47</v>
      </c>
      <c r="K81" s="31" t="s">
        <v>20</v>
      </c>
      <c r="L81" s="31" t="s">
        <v>125</v>
      </c>
      <c r="M81" s="94" t="s">
        <v>13</v>
      </c>
      <c r="N81" s="31"/>
      <c r="O81" s="231" t="s">
        <v>94</v>
      </c>
      <c r="P81" s="34">
        <v>6540000</v>
      </c>
      <c r="Q81" s="67"/>
      <c r="R81" s="34">
        <v>6540000</v>
      </c>
      <c r="S81" s="77">
        <f>P81-R81</f>
        <v>0</v>
      </c>
      <c r="T81" s="78">
        <f t="shared" si="6"/>
        <v>100</v>
      </c>
      <c r="U81" s="69"/>
      <c r="V81" s="79"/>
      <c r="W81" s="71"/>
      <c r="X81" s="190"/>
    </row>
    <row r="82" spans="1:24" s="226" customFormat="1" ht="16.5" hidden="1">
      <c r="A82" s="35" t="s">
        <v>20</v>
      </c>
      <c r="B82" s="31">
        <v>15</v>
      </c>
      <c r="C82" s="31" t="s">
        <v>20</v>
      </c>
      <c r="D82" s="31">
        <v>15</v>
      </c>
      <c r="E82" s="31" t="s">
        <v>10</v>
      </c>
      <c r="F82" s="31" t="s">
        <v>9</v>
      </c>
      <c r="G82" s="31" t="s">
        <v>10</v>
      </c>
      <c r="H82" s="31" t="s">
        <v>131</v>
      </c>
      <c r="I82" s="31" t="s">
        <v>35</v>
      </c>
      <c r="J82" s="31" t="s">
        <v>47</v>
      </c>
      <c r="K82" s="31" t="s">
        <v>20</v>
      </c>
      <c r="L82" s="31" t="s">
        <v>125</v>
      </c>
      <c r="M82" s="94" t="s">
        <v>26</v>
      </c>
      <c r="N82" s="31"/>
      <c r="O82" s="232" t="s">
        <v>329</v>
      </c>
      <c r="P82" s="229">
        <v>5544000</v>
      </c>
      <c r="Q82" s="67"/>
      <c r="R82" s="34">
        <v>3600000</v>
      </c>
      <c r="S82" s="77">
        <f>P82-R82</f>
        <v>1944000</v>
      </c>
      <c r="T82" s="78">
        <f t="shared" si="6"/>
        <v>64.93506493506493</v>
      </c>
      <c r="U82" s="69"/>
      <c r="V82" s="79"/>
      <c r="W82" s="71"/>
      <c r="X82" s="190"/>
    </row>
    <row r="83" spans="1:24" s="226" customFormat="1" ht="16.5" hidden="1">
      <c r="A83" s="35" t="s">
        <v>20</v>
      </c>
      <c r="B83" s="31">
        <v>15</v>
      </c>
      <c r="C83" s="31" t="s">
        <v>20</v>
      </c>
      <c r="D83" s="31">
        <v>15</v>
      </c>
      <c r="E83" s="31" t="s">
        <v>10</v>
      </c>
      <c r="F83" s="31" t="s">
        <v>9</v>
      </c>
      <c r="G83" s="31" t="s">
        <v>10</v>
      </c>
      <c r="H83" s="31" t="s">
        <v>131</v>
      </c>
      <c r="I83" s="31" t="s">
        <v>35</v>
      </c>
      <c r="J83" s="31" t="s">
        <v>47</v>
      </c>
      <c r="K83" s="31" t="s">
        <v>20</v>
      </c>
      <c r="L83" s="31" t="s">
        <v>125</v>
      </c>
      <c r="M83" s="94" t="s">
        <v>22</v>
      </c>
      <c r="N83" s="31"/>
      <c r="O83" s="232" t="s">
        <v>294</v>
      </c>
      <c r="P83" s="229">
        <v>1980000</v>
      </c>
      <c r="Q83" s="67"/>
      <c r="R83" s="34">
        <v>1980000</v>
      </c>
      <c r="S83" s="77">
        <f>P83-R83</f>
        <v>0</v>
      </c>
      <c r="T83" s="78">
        <f t="shared" si="6"/>
        <v>100</v>
      </c>
      <c r="U83" s="69"/>
      <c r="V83" s="79"/>
      <c r="W83" s="71"/>
      <c r="X83" s="190"/>
    </row>
    <row r="84" spans="1:24" s="226" customFormat="1" ht="16.5" hidden="1">
      <c r="A84" s="35" t="s">
        <v>20</v>
      </c>
      <c r="B84" s="31">
        <v>15</v>
      </c>
      <c r="C84" s="31" t="s">
        <v>20</v>
      </c>
      <c r="D84" s="31">
        <v>15</v>
      </c>
      <c r="E84" s="31" t="s">
        <v>10</v>
      </c>
      <c r="F84" s="31" t="s">
        <v>9</v>
      </c>
      <c r="G84" s="31" t="s">
        <v>10</v>
      </c>
      <c r="H84" s="31" t="s">
        <v>131</v>
      </c>
      <c r="I84" s="31" t="s">
        <v>35</v>
      </c>
      <c r="J84" s="31" t="s">
        <v>47</v>
      </c>
      <c r="K84" s="31" t="s">
        <v>20</v>
      </c>
      <c r="L84" s="31" t="s">
        <v>125</v>
      </c>
      <c r="M84" s="94" t="s">
        <v>327</v>
      </c>
      <c r="N84" s="31"/>
      <c r="O84" s="232" t="s">
        <v>330</v>
      </c>
      <c r="P84" s="229">
        <v>8400000</v>
      </c>
      <c r="Q84" s="67"/>
      <c r="R84" s="34">
        <v>4900000</v>
      </c>
      <c r="S84" s="77">
        <f>P84-R84</f>
        <v>3500000</v>
      </c>
      <c r="T84" s="78">
        <f t="shared" si="6"/>
        <v>58.333333333333336</v>
      </c>
      <c r="U84" s="69"/>
      <c r="V84" s="79"/>
      <c r="W84" s="71"/>
      <c r="X84" s="190"/>
    </row>
    <row r="85" spans="1:28" s="72" customFormat="1" ht="18" hidden="1">
      <c r="A85" s="35" t="s">
        <v>20</v>
      </c>
      <c r="B85" s="31">
        <v>15</v>
      </c>
      <c r="C85" s="31" t="s">
        <v>20</v>
      </c>
      <c r="D85" s="31">
        <v>15</v>
      </c>
      <c r="E85" s="31" t="s">
        <v>10</v>
      </c>
      <c r="F85" s="31" t="s">
        <v>9</v>
      </c>
      <c r="G85" s="31" t="s">
        <v>10</v>
      </c>
      <c r="H85" s="31" t="s">
        <v>131</v>
      </c>
      <c r="I85" s="31" t="s">
        <v>35</v>
      </c>
      <c r="J85" s="31" t="s">
        <v>47</v>
      </c>
      <c r="K85" s="31" t="s">
        <v>20</v>
      </c>
      <c r="L85" s="31" t="s">
        <v>125</v>
      </c>
      <c r="M85" s="94" t="s">
        <v>328</v>
      </c>
      <c r="N85" s="31"/>
      <c r="O85" s="232" t="s">
        <v>331</v>
      </c>
      <c r="P85" s="229">
        <v>7788000</v>
      </c>
      <c r="Q85" s="67"/>
      <c r="R85" s="34">
        <v>6240000</v>
      </c>
      <c r="S85" s="77">
        <f>P85-R85</f>
        <v>1548000</v>
      </c>
      <c r="T85" s="78">
        <f t="shared" si="6"/>
        <v>80.12326656394453</v>
      </c>
      <c r="U85" s="69"/>
      <c r="V85" s="79"/>
      <c r="W85" s="71"/>
      <c r="X85" s="190"/>
      <c r="AB85" s="73"/>
    </row>
    <row r="86" spans="1:28" s="72" customFormat="1" ht="18" hidden="1">
      <c r="A86" s="35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94"/>
      <c r="N86" s="31"/>
      <c r="O86" s="231"/>
      <c r="P86" s="34"/>
      <c r="Q86" s="67"/>
      <c r="R86" s="34"/>
      <c r="S86" s="77"/>
      <c r="T86" s="78"/>
      <c r="U86" s="69"/>
      <c r="V86" s="79"/>
      <c r="W86" s="71"/>
      <c r="X86" s="190"/>
      <c r="AB86" s="73"/>
    </row>
    <row r="87" spans="1:28" s="58" customFormat="1" ht="18" hidden="1">
      <c r="A87" s="26" t="s">
        <v>20</v>
      </c>
      <c r="B87" s="27">
        <v>15</v>
      </c>
      <c r="C87" s="27" t="s">
        <v>20</v>
      </c>
      <c r="D87" s="27">
        <v>15</v>
      </c>
      <c r="E87" s="27" t="s">
        <v>10</v>
      </c>
      <c r="F87" s="27" t="s">
        <v>9</v>
      </c>
      <c r="G87" s="27" t="s">
        <v>10</v>
      </c>
      <c r="H87" s="27" t="s">
        <v>131</v>
      </c>
      <c r="I87" s="27" t="s">
        <v>35</v>
      </c>
      <c r="J87" s="27" t="s">
        <v>47</v>
      </c>
      <c r="K87" s="27" t="s">
        <v>20</v>
      </c>
      <c r="L87" s="27" t="s">
        <v>128</v>
      </c>
      <c r="M87" s="27"/>
      <c r="N87" s="27"/>
      <c r="O87" s="230" t="s">
        <v>70</v>
      </c>
      <c r="P87" s="30">
        <f>P88</f>
        <v>63600000</v>
      </c>
      <c r="Q87" s="30" t="e">
        <f>#REF!</f>
        <v>#REF!</v>
      </c>
      <c r="R87" s="30">
        <f>R88</f>
        <v>61200000</v>
      </c>
      <c r="S87" s="30">
        <f>S88</f>
        <v>2400000</v>
      </c>
      <c r="T87" s="55">
        <f>R87/P87*100</f>
        <v>96.22641509433963</v>
      </c>
      <c r="U87" s="83"/>
      <c r="V87" s="84"/>
      <c r="W87" s="57"/>
      <c r="X87" s="190"/>
      <c r="AB87" s="59"/>
    </row>
    <row r="88" spans="1:28" s="72" customFormat="1" ht="18" hidden="1">
      <c r="A88" s="35" t="s">
        <v>20</v>
      </c>
      <c r="B88" s="31">
        <v>15</v>
      </c>
      <c r="C88" s="31" t="s">
        <v>20</v>
      </c>
      <c r="D88" s="31">
        <v>15</v>
      </c>
      <c r="E88" s="31" t="s">
        <v>10</v>
      </c>
      <c r="F88" s="31" t="s">
        <v>9</v>
      </c>
      <c r="G88" s="31" t="s">
        <v>10</v>
      </c>
      <c r="H88" s="31" t="s">
        <v>131</v>
      </c>
      <c r="I88" s="31" t="s">
        <v>35</v>
      </c>
      <c r="J88" s="31" t="s">
        <v>47</v>
      </c>
      <c r="K88" s="31" t="s">
        <v>20</v>
      </c>
      <c r="L88" s="31" t="s">
        <v>128</v>
      </c>
      <c r="M88" s="94" t="s">
        <v>13</v>
      </c>
      <c r="N88" s="31"/>
      <c r="O88" s="231" t="s">
        <v>161</v>
      </c>
      <c r="P88" s="34">
        <v>63600000</v>
      </c>
      <c r="Q88" s="67"/>
      <c r="R88" s="34">
        <v>61200000</v>
      </c>
      <c r="S88" s="77">
        <f>P88-R88</f>
        <v>2400000</v>
      </c>
      <c r="T88" s="78">
        <f>R88/P88*100</f>
        <v>96.22641509433963</v>
      </c>
      <c r="U88" s="69"/>
      <c r="V88" s="79"/>
      <c r="W88" s="71"/>
      <c r="X88" s="190"/>
      <c r="AB88" s="73"/>
    </row>
    <row r="89" spans="1:28" s="72" customFormat="1" ht="18" hidden="1">
      <c r="A89" s="35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231"/>
      <c r="P89" s="34"/>
      <c r="Q89" s="67"/>
      <c r="R89" s="77"/>
      <c r="S89" s="67"/>
      <c r="T89" s="78"/>
      <c r="U89" s="69"/>
      <c r="V89" s="79"/>
      <c r="W89" s="71"/>
      <c r="X89" s="190"/>
      <c r="AB89" s="73"/>
    </row>
    <row r="90" spans="1:28" s="58" customFormat="1" ht="18" hidden="1">
      <c r="A90" s="26" t="s">
        <v>20</v>
      </c>
      <c r="B90" s="27">
        <v>15</v>
      </c>
      <c r="C90" s="27" t="s">
        <v>20</v>
      </c>
      <c r="D90" s="27">
        <v>15</v>
      </c>
      <c r="E90" s="27" t="s">
        <v>10</v>
      </c>
      <c r="F90" s="27" t="s">
        <v>9</v>
      </c>
      <c r="G90" s="27" t="s">
        <v>10</v>
      </c>
      <c r="H90" s="27" t="s">
        <v>131</v>
      </c>
      <c r="I90" s="27" t="s">
        <v>35</v>
      </c>
      <c r="J90" s="27" t="s">
        <v>47</v>
      </c>
      <c r="K90" s="27" t="s">
        <v>20</v>
      </c>
      <c r="L90" s="27" t="s">
        <v>129</v>
      </c>
      <c r="M90" s="27"/>
      <c r="N90" s="28"/>
      <c r="O90" s="29" t="s">
        <v>76</v>
      </c>
      <c r="P90" s="30">
        <f>SUM(P91:P92)</f>
        <v>55325000</v>
      </c>
      <c r="Q90" s="30">
        <f>SUM(Q91:Q91)</f>
        <v>0</v>
      </c>
      <c r="R90" s="30">
        <f>SUM(R91:R92)</f>
        <v>55325000</v>
      </c>
      <c r="S90" s="30">
        <f>SUM(S91:S92)</f>
        <v>0</v>
      </c>
      <c r="T90" s="55">
        <f>R90/P90*100</f>
        <v>100</v>
      </c>
      <c r="U90" s="83"/>
      <c r="V90" s="84"/>
      <c r="W90" s="57"/>
      <c r="X90" s="190"/>
      <c r="AB90" s="59"/>
    </row>
    <row r="91" spans="1:28" s="72" customFormat="1" ht="18" hidden="1">
      <c r="A91" s="35" t="s">
        <v>20</v>
      </c>
      <c r="B91" s="31">
        <v>15</v>
      </c>
      <c r="C91" s="31" t="s">
        <v>20</v>
      </c>
      <c r="D91" s="31">
        <v>15</v>
      </c>
      <c r="E91" s="31" t="s">
        <v>10</v>
      </c>
      <c r="F91" s="31" t="s">
        <v>9</v>
      </c>
      <c r="G91" s="31" t="s">
        <v>10</v>
      </c>
      <c r="H91" s="31" t="s">
        <v>131</v>
      </c>
      <c r="I91" s="31" t="s">
        <v>35</v>
      </c>
      <c r="J91" s="31" t="s">
        <v>47</v>
      </c>
      <c r="K91" s="31" t="s">
        <v>20</v>
      </c>
      <c r="L91" s="31" t="s">
        <v>129</v>
      </c>
      <c r="M91" s="94" t="s">
        <v>10</v>
      </c>
      <c r="N91" s="33"/>
      <c r="O91" s="32" t="s">
        <v>77</v>
      </c>
      <c r="P91" s="34">
        <v>45625000</v>
      </c>
      <c r="Q91" s="67"/>
      <c r="R91" s="34">
        <v>45625000</v>
      </c>
      <c r="S91" s="77">
        <f>P91-R91</f>
        <v>0</v>
      </c>
      <c r="T91" s="78">
        <f>R91/P91*100</f>
        <v>100</v>
      </c>
      <c r="U91" s="69"/>
      <c r="V91" s="79"/>
      <c r="W91" s="71"/>
      <c r="X91" s="190"/>
      <c r="AB91" s="73"/>
    </row>
    <row r="92" spans="1:28" s="72" customFormat="1" ht="18" hidden="1">
      <c r="A92" s="35" t="s">
        <v>20</v>
      </c>
      <c r="B92" s="31">
        <v>15</v>
      </c>
      <c r="C92" s="31" t="s">
        <v>20</v>
      </c>
      <c r="D92" s="31">
        <v>15</v>
      </c>
      <c r="E92" s="31" t="s">
        <v>10</v>
      </c>
      <c r="F92" s="31" t="s">
        <v>9</v>
      </c>
      <c r="G92" s="31" t="s">
        <v>10</v>
      </c>
      <c r="H92" s="31" t="s">
        <v>131</v>
      </c>
      <c r="I92" s="31" t="s">
        <v>35</v>
      </c>
      <c r="J92" s="31" t="s">
        <v>47</v>
      </c>
      <c r="K92" s="31" t="s">
        <v>20</v>
      </c>
      <c r="L92" s="31" t="s">
        <v>129</v>
      </c>
      <c r="M92" s="94" t="s">
        <v>13</v>
      </c>
      <c r="N92" s="33"/>
      <c r="O92" s="32" t="s">
        <v>170</v>
      </c>
      <c r="P92" s="34">
        <v>9700000</v>
      </c>
      <c r="Q92" s="67"/>
      <c r="R92" s="34">
        <v>9700000</v>
      </c>
      <c r="S92" s="77">
        <f>P92-R92</f>
        <v>0</v>
      </c>
      <c r="T92" s="78">
        <f>R92/P92*100</f>
        <v>100</v>
      </c>
      <c r="U92" s="69"/>
      <c r="V92" s="79"/>
      <c r="W92" s="71"/>
      <c r="X92" s="190"/>
      <c r="AB92" s="73"/>
    </row>
    <row r="93" spans="1:28" s="72" customFormat="1" ht="18" hidden="1">
      <c r="A93" s="26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8"/>
      <c r="O93" s="29"/>
      <c r="P93" s="30"/>
      <c r="Q93" s="67"/>
      <c r="R93" s="77"/>
      <c r="S93" s="67"/>
      <c r="T93" s="78"/>
      <c r="U93" s="69"/>
      <c r="V93" s="79"/>
      <c r="W93" s="71"/>
      <c r="X93" s="190"/>
      <c r="AB93" s="73"/>
    </row>
    <row r="94" spans="1:28" s="72" customFormat="1" ht="18">
      <c r="A94" s="35" t="s">
        <v>20</v>
      </c>
      <c r="B94" s="31">
        <v>15</v>
      </c>
      <c r="C94" s="31" t="s">
        <v>20</v>
      </c>
      <c r="D94" s="31">
        <v>15</v>
      </c>
      <c r="E94" s="31" t="s">
        <v>10</v>
      </c>
      <c r="F94" s="31" t="s">
        <v>9</v>
      </c>
      <c r="G94" s="31" t="s">
        <v>10</v>
      </c>
      <c r="H94" s="31" t="s">
        <v>131</v>
      </c>
      <c r="I94" s="31" t="s">
        <v>35</v>
      </c>
      <c r="J94" s="31" t="s">
        <v>47</v>
      </c>
      <c r="K94" s="31" t="s">
        <v>47</v>
      </c>
      <c r="L94" s="31"/>
      <c r="M94" s="31"/>
      <c r="N94" s="33"/>
      <c r="O94" s="32" t="s">
        <v>49</v>
      </c>
      <c r="P94" s="34">
        <f>P96+P102+P112+P115+P119+P122+P127+P130+P134+P138</f>
        <v>1462041700</v>
      </c>
      <c r="Q94" s="34" t="e">
        <f>#REF!</f>
        <v>#REF!</v>
      </c>
      <c r="R94" s="34">
        <f>R96+R102+R112+R115+R119+R122+R127+R130+R134+R138</f>
        <v>1415127529</v>
      </c>
      <c r="S94" s="34">
        <f>S96+S102+S112+S115+S119+S122+S127+S130+S134+S138</f>
        <v>46914171</v>
      </c>
      <c r="T94" s="78">
        <f>R94/P94*100</f>
        <v>96.79118789840263</v>
      </c>
      <c r="U94" s="69"/>
      <c r="V94" s="79"/>
      <c r="W94" s="71"/>
      <c r="X94" s="242"/>
      <c r="AB94" s="73"/>
    </row>
    <row r="95" spans="1:28" s="72" customFormat="1" ht="18" hidden="1">
      <c r="A95" s="26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8"/>
      <c r="O95" s="29"/>
      <c r="P95" s="30"/>
      <c r="Q95" s="30"/>
      <c r="R95" s="30"/>
      <c r="S95" s="30"/>
      <c r="T95" s="78"/>
      <c r="U95" s="69"/>
      <c r="V95" s="79"/>
      <c r="W95" s="71"/>
      <c r="X95" s="223"/>
      <c r="AB95" s="73"/>
    </row>
    <row r="96" spans="1:28" s="58" customFormat="1" ht="18" hidden="1">
      <c r="A96" s="26" t="s">
        <v>20</v>
      </c>
      <c r="B96" s="27">
        <v>15</v>
      </c>
      <c r="C96" s="27" t="s">
        <v>20</v>
      </c>
      <c r="D96" s="27">
        <v>15</v>
      </c>
      <c r="E96" s="27" t="s">
        <v>10</v>
      </c>
      <c r="F96" s="27" t="s">
        <v>9</v>
      </c>
      <c r="G96" s="27" t="s">
        <v>10</v>
      </c>
      <c r="H96" s="27" t="s">
        <v>131</v>
      </c>
      <c r="I96" s="27" t="s">
        <v>35</v>
      </c>
      <c r="J96" s="27" t="s">
        <v>47</v>
      </c>
      <c r="K96" s="27" t="s">
        <v>47</v>
      </c>
      <c r="L96" s="27" t="s">
        <v>125</v>
      </c>
      <c r="M96" s="27"/>
      <c r="N96" s="28"/>
      <c r="O96" s="29" t="s">
        <v>50</v>
      </c>
      <c r="P96" s="30">
        <f>SUM(P97:P100)</f>
        <v>138312400</v>
      </c>
      <c r="Q96" s="30">
        <f>Q97</f>
        <v>0</v>
      </c>
      <c r="R96" s="30">
        <f>SUM(R97:R100)</f>
        <v>138053400</v>
      </c>
      <c r="S96" s="30">
        <f>SUM(S97:S100)</f>
        <v>259000</v>
      </c>
      <c r="T96" s="55">
        <f>R96/P96*100</f>
        <v>99.81274274757722</v>
      </c>
      <c r="U96" s="83"/>
      <c r="V96" s="84"/>
      <c r="W96" s="57"/>
      <c r="X96" s="223"/>
      <c r="AB96" s="59"/>
    </row>
    <row r="97" spans="1:28" s="72" customFormat="1" ht="18" hidden="1">
      <c r="A97" s="35" t="s">
        <v>20</v>
      </c>
      <c r="B97" s="31">
        <v>15</v>
      </c>
      <c r="C97" s="31" t="s">
        <v>20</v>
      </c>
      <c r="D97" s="31">
        <v>15</v>
      </c>
      <c r="E97" s="31" t="s">
        <v>10</v>
      </c>
      <c r="F97" s="31" t="s">
        <v>9</v>
      </c>
      <c r="G97" s="31" t="s">
        <v>10</v>
      </c>
      <c r="H97" s="31" t="s">
        <v>131</v>
      </c>
      <c r="I97" s="31" t="s">
        <v>35</v>
      </c>
      <c r="J97" s="31" t="s">
        <v>47</v>
      </c>
      <c r="K97" s="31" t="s">
        <v>47</v>
      </c>
      <c r="L97" s="31" t="s">
        <v>125</v>
      </c>
      <c r="M97" s="94" t="s">
        <v>10</v>
      </c>
      <c r="N97" s="33"/>
      <c r="O97" s="32" t="s">
        <v>58</v>
      </c>
      <c r="P97" s="34">
        <v>92310200</v>
      </c>
      <c r="Q97" s="67"/>
      <c r="R97" s="34">
        <v>92270600</v>
      </c>
      <c r="S97" s="77">
        <f>P97-R97</f>
        <v>39600</v>
      </c>
      <c r="T97" s="78">
        <f>R97/P97*100</f>
        <v>99.95710116541834</v>
      </c>
      <c r="U97" s="69"/>
      <c r="V97" s="79"/>
      <c r="W97" s="71"/>
      <c r="X97" s="223"/>
      <c r="AB97" s="73"/>
    </row>
    <row r="98" spans="1:28" s="72" customFormat="1" ht="18" hidden="1">
      <c r="A98" s="35" t="s">
        <v>20</v>
      </c>
      <c r="B98" s="31">
        <v>15</v>
      </c>
      <c r="C98" s="31" t="s">
        <v>20</v>
      </c>
      <c r="D98" s="31">
        <v>15</v>
      </c>
      <c r="E98" s="31" t="s">
        <v>10</v>
      </c>
      <c r="F98" s="31" t="s">
        <v>9</v>
      </c>
      <c r="G98" s="31" t="s">
        <v>10</v>
      </c>
      <c r="H98" s="31" t="s">
        <v>131</v>
      </c>
      <c r="I98" s="31" t="s">
        <v>35</v>
      </c>
      <c r="J98" s="31" t="s">
        <v>47</v>
      </c>
      <c r="K98" s="31" t="s">
        <v>47</v>
      </c>
      <c r="L98" s="31" t="s">
        <v>125</v>
      </c>
      <c r="M98" s="94" t="s">
        <v>14</v>
      </c>
      <c r="N98" s="33"/>
      <c r="O98" s="32" t="s">
        <v>132</v>
      </c>
      <c r="P98" s="34">
        <v>26378700</v>
      </c>
      <c r="Q98" s="67"/>
      <c r="R98" s="34">
        <v>26378700</v>
      </c>
      <c r="S98" s="77">
        <f>P98-R98</f>
        <v>0</v>
      </c>
      <c r="T98" s="78">
        <f>R98/P98*100</f>
        <v>100</v>
      </c>
      <c r="U98" s="69"/>
      <c r="V98" s="79"/>
      <c r="W98" s="71"/>
      <c r="X98" s="223"/>
      <c r="AB98" s="73"/>
    </row>
    <row r="99" spans="1:28" s="72" customFormat="1" ht="18" hidden="1">
      <c r="A99" s="35" t="s">
        <v>20</v>
      </c>
      <c r="B99" s="31">
        <v>15</v>
      </c>
      <c r="C99" s="31" t="s">
        <v>20</v>
      </c>
      <c r="D99" s="31">
        <v>15</v>
      </c>
      <c r="E99" s="31" t="s">
        <v>10</v>
      </c>
      <c r="F99" s="31" t="s">
        <v>9</v>
      </c>
      <c r="G99" s="31" t="s">
        <v>10</v>
      </c>
      <c r="H99" s="31" t="s">
        <v>131</v>
      </c>
      <c r="I99" s="31" t="s">
        <v>35</v>
      </c>
      <c r="J99" s="31" t="s">
        <v>47</v>
      </c>
      <c r="K99" s="31" t="s">
        <v>47</v>
      </c>
      <c r="L99" s="31" t="s">
        <v>125</v>
      </c>
      <c r="M99" s="31" t="s">
        <v>26</v>
      </c>
      <c r="N99" s="33"/>
      <c r="O99" s="32" t="s">
        <v>224</v>
      </c>
      <c r="P99" s="34">
        <v>3400000</v>
      </c>
      <c r="Q99" s="67"/>
      <c r="R99" s="34">
        <v>3399000</v>
      </c>
      <c r="S99" s="77">
        <f>P99-R99</f>
        <v>1000</v>
      </c>
      <c r="T99" s="78">
        <f>R99/P99*100</f>
        <v>99.97058823529412</v>
      </c>
      <c r="U99" s="69"/>
      <c r="V99" s="79"/>
      <c r="W99" s="71"/>
      <c r="X99" s="223"/>
      <c r="AB99" s="73"/>
    </row>
    <row r="100" spans="1:28" s="72" customFormat="1" ht="18" hidden="1">
      <c r="A100" s="35" t="s">
        <v>20</v>
      </c>
      <c r="B100" s="31">
        <v>15</v>
      </c>
      <c r="C100" s="31" t="s">
        <v>20</v>
      </c>
      <c r="D100" s="31">
        <v>15</v>
      </c>
      <c r="E100" s="31" t="s">
        <v>10</v>
      </c>
      <c r="F100" s="31" t="s">
        <v>9</v>
      </c>
      <c r="G100" s="31" t="s">
        <v>10</v>
      </c>
      <c r="H100" s="31" t="s">
        <v>131</v>
      </c>
      <c r="I100" s="31" t="s">
        <v>35</v>
      </c>
      <c r="J100" s="31" t="s">
        <v>47</v>
      </c>
      <c r="K100" s="31" t="s">
        <v>47</v>
      </c>
      <c r="L100" s="31" t="s">
        <v>125</v>
      </c>
      <c r="M100" s="94" t="s">
        <v>22</v>
      </c>
      <c r="N100" s="33"/>
      <c r="O100" s="32" t="s">
        <v>63</v>
      </c>
      <c r="P100" s="34">
        <v>16223500</v>
      </c>
      <c r="Q100" s="67"/>
      <c r="R100" s="34">
        <v>16005100</v>
      </c>
      <c r="S100" s="77">
        <f>P100-R100</f>
        <v>218400</v>
      </c>
      <c r="T100" s="78">
        <f>R100/P100*100</f>
        <v>98.65380466607083</v>
      </c>
      <c r="U100" s="69"/>
      <c r="V100" s="79"/>
      <c r="W100" s="71"/>
      <c r="X100" s="223"/>
      <c r="AB100" s="73"/>
    </row>
    <row r="101" spans="1:28" s="72" customFormat="1" ht="18" hidden="1">
      <c r="A101" s="35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94"/>
      <c r="N101" s="33"/>
      <c r="O101" s="32"/>
      <c r="P101" s="34"/>
      <c r="Q101" s="67"/>
      <c r="R101" s="77"/>
      <c r="S101" s="77"/>
      <c r="T101" s="78"/>
      <c r="U101" s="69"/>
      <c r="V101" s="79"/>
      <c r="W101" s="71"/>
      <c r="X101" s="223"/>
      <c r="AB101" s="73"/>
    </row>
    <row r="102" spans="1:28" s="58" customFormat="1" ht="18" hidden="1">
      <c r="A102" s="26" t="s">
        <v>20</v>
      </c>
      <c r="B102" s="27">
        <v>15</v>
      </c>
      <c r="C102" s="27" t="s">
        <v>20</v>
      </c>
      <c r="D102" s="27">
        <v>15</v>
      </c>
      <c r="E102" s="27" t="s">
        <v>10</v>
      </c>
      <c r="F102" s="27" t="s">
        <v>9</v>
      </c>
      <c r="G102" s="27" t="s">
        <v>10</v>
      </c>
      <c r="H102" s="27" t="s">
        <v>131</v>
      </c>
      <c r="I102" s="27" t="s">
        <v>35</v>
      </c>
      <c r="J102" s="27" t="s">
        <v>47</v>
      </c>
      <c r="K102" s="27" t="s">
        <v>47</v>
      </c>
      <c r="L102" s="27" t="s">
        <v>129</v>
      </c>
      <c r="M102" s="27"/>
      <c r="N102" s="28"/>
      <c r="O102" s="29" t="s">
        <v>95</v>
      </c>
      <c r="P102" s="30">
        <f>SUM(P103:P110)</f>
        <v>150315000</v>
      </c>
      <c r="Q102" s="30">
        <f>SUM(Q103:Q110)</f>
        <v>0</v>
      </c>
      <c r="R102" s="30">
        <f>SUM(R103:R110)</f>
        <v>112975434</v>
      </c>
      <c r="S102" s="30">
        <f>SUM(S103:S110)</f>
        <v>37339566</v>
      </c>
      <c r="T102" s="55">
        <f aca="true" t="shared" si="7" ref="T102:T110">R102/P102*100</f>
        <v>75.15912184412733</v>
      </c>
      <c r="U102" s="83"/>
      <c r="V102" s="84"/>
      <c r="W102" s="57"/>
      <c r="X102" s="223"/>
      <c r="AB102" s="59"/>
    </row>
    <row r="103" spans="1:28" s="72" customFormat="1" ht="18" hidden="1">
      <c r="A103" s="35" t="s">
        <v>20</v>
      </c>
      <c r="B103" s="31">
        <v>15</v>
      </c>
      <c r="C103" s="31" t="s">
        <v>20</v>
      </c>
      <c r="D103" s="31">
        <v>15</v>
      </c>
      <c r="E103" s="31" t="s">
        <v>10</v>
      </c>
      <c r="F103" s="31" t="s">
        <v>9</v>
      </c>
      <c r="G103" s="31" t="s">
        <v>10</v>
      </c>
      <c r="H103" s="31" t="s">
        <v>131</v>
      </c>
      <c r="I103" s="31" t="s">
        <v>35</v>
      </c>
      <c r="J103" s="31" t="s">
        <v>47</v>
      </c>
      <c r="K103" s="31" t="s">
        <v>47</v>
      </c>
      <c r="L103" s="31" t="s">
        <v>129</v>
      </c>
      <c r="M103" s="94" t="s">
        <v>10</v>
      </c>
      <c r="N103" s="33"/>
      <c r="O103" s="32" t="s">
        <v>54</v>
      </c>
      <c r="P103" s="34">
        <v>4600000</v>
      </c>
      <c r="Q103" s="67"/>
      <c r="R103" s="77">
        <v>1316775</v>
      </c>
      <c r="S103" s="77">
        <f aca="true" t="shared" si="8" ref="S103:S110">P103-R103</f>
        <v>3283225</v>
      </c>
      <c r="T103" s="78">
        <f t="shared" si="7"/>
        <v>28.625543478260866</v>
      </c>
      <c r="U103" s="69"/>
      <c r="V103" s="79"/>
      <c r="W103" s="71"/>
      <c r="X103" s="223"/>
      <c r="AB103" s="73"/>
    </row>
    <row r="104" spans="1:28" s="72" customFormat="1" ht="18" hidden="1">
      <c r="A104" s="35" t="s">
        <v>20</v>
      </c>
      <c r="B104" s="31">
        <v>15</v>
      </c>
      <c r="C104" s="31" t="s">
        <v>20</v>
      </c>
      <c r="D104" s="31">
        <v>15</v>
      </c>
      <c r="E104" s="31" t="s">
        <v>10</v>
      </c>
      <c r="F104" s="31" t="s">
        <v>9</v>
      </c>
      <c r="G104" s="31" t="s">
        <v>10</v>
      </c>
      <c r="H104" s="31" t="s">
        <v>131</v>
      </c>
      <c r="I104" s="31" t="s">
        <v>35</v>
      </c>
      <c r="J104" s="31" t="s">
        <v>47</v>
      </c>
      <c r="K104" s="31" t="s">
        <v>47</v>
      </c>
      <c r="L104" s="31" t="s">
        <v>129</v>
      </c>
      <c r="M104" s="94" t="s">
        <v>13</v>
      </c>
      <c r="N104" s="33"/>
      <c r="O104" s="32" t="s">
        <v>55</v>
      </c>
      <c r="P104" s="34">
        <v>8100000</v>
      </c>
      <c r="Q104" s="67"/>
      <c r="R104" s="77">
        <v>3725000</v>
      </c>
      <c r="S104" s="77">
        <f t="shared" si="8"/>
        <v>4375000</v>
      </c>
      <c r="T104" s="78">
        <f t="shared" si="7"/>
        <v>45.98765432098765</v>
      </c>
      <c r="U104" s="69"/>
      <c r="V104" s="79"/>
      <c r="W104" s="71"/>
      <c r="X104" s="223"/>
      <c r="AB104" s="73"/>
    </row>
    <row r="105" spans="1:28" s="72" customFormat="1" ht="18" hidden="1">
      <c r="A105" s="35" t="s">
        <v>20</v>
      </c>
      <c r="B105" s="31">
        <v>15</v>
      </c>
      <c r="C105" s="31" t="s">
        <v>20</v>
      </c>
      <c r="D105" s="31">
        <v>15</v>
      </c>
      <c r="E105" s="31" t="s">
        <v>10</v>
      </c>
      <c r="F105" s="31" t="s">
        <v>9</v>
      </c>
      <c r="G105" s="31" t="s">
        <v>10</v>
      </c>
      <c r="H105" s="31" t="s">
        <v>131</v>
      </c>
      <c r="I105" s="31" t="s">
        <v>35</v>
      </c>
      <c r="J105" s="31" t="s">
        <v>47</v>
      </c>
      <c r="K105" s="31" t="s">
        <v>47</v>
      </c>
      <c r="L105" s="31" t="s">
        <v>129</v>
      </c>
      <c r="M105" s="94" t="s">
        <v>14</v>
      </c>
      <c r="N105" s="33"/>
      <c r="O105" s="32" t="s">
        <v>56</v>
      </c>
      <c r="P105" s="34">
        <v>106195000</v>
      </c>
      <c r="Q105" s="67"/>
      <c r="R105" s="77">
        <v>80601418</v>
      </c>
      <c r="S105" s="77">
        <f t="shared" si="8"/>
        <v>25593582</v>
      </c>
      <c r="T105" s="78">
        <f t="shared" si="7"/>
        <v>75.89944724327887</v>
      </c>
      <c r="U105" s="69"/>
      <c r="V105" s="79"/>
      <c r="W105" s="71"/>
      <c r="X105" s="223"/>
      <c r="AB105" s="73"/>
    </row>
    <row r="106" spans="1:28" s="72" customFormat="1" ht="18" hidden="1">
      <c r="A106" s="35" t="s">
        <v>20</v>
      </c>
      <c r="B106" s="31">
        <v>15</v>
      </c>
      <c r="C106" s="31" t="s">
        <v>20</v>
      </c>
      <c r="D106" s="31">
        <v>15</v>
      </c>
      <c r="E106" s="31" t="s">
        <v>10</v>
      </c>
      <c r="F106" s="31" t="s">
        <v>9</v>
      </c>
      <c r="G106" s="31" t="s">
        <v>10</v>
      </c>
      <c r="H106" s="31" t="s">
        <v>131</v>
      </c>
      <c r="I106" s="31" t="s">
        <v>35</v>
      </c>
      <c r="J106" s="31" t="s">
        <v>47</v>
      </c>
      <c r="K106" s="31" t="s">
        <v>47</v>
      </c>
      <c r="L106" s="31" t="s">
        <v>129</v>
      </c>
      <c r="M106" s="31" t="s">
        <v>22</v>
      </c>
      <c r="N106" s="33"/>
      <c r="O106" s="32" t="s">
        <v>225</v>
      </c>
      <c r="P106" s="34">
        <v>4320000</v>
      </c>
      <c r="Q106" s="67"/>
      <c r="R106" s="77">
        <v>3125000</v>
      </c>
      <c r="S106" s="77">
        <f t="shared" si="8"/>
        <v>1195000</v>
      </c>
      <c r="T106" s="78">
        <f t="shared" si="7"/>
        <v>72.33796296296296</v>
      </c>
      <c r="U106" s="69"/>
      <c r="V106" s="79"/>
      <c r="W106" s="71"/>
      <c r="X106" s="223"/>
      <c r="AB106" s="73"/>
    </row>
    <row r="107" spans="1:28" s="72" customFormat="1" ht="18" hidden="1">
      <c r="A107" s="35" t="s">
        <v>20</v>
      </c>
      <c r="B107" s="31">
        <v>15</v>
      </c>
      <c r="C107" s="31" t="s">
        <v>20</v>
      </c>
      <c r="D107" s="31">
        <v>15</v>
      </c>
      <c r="E107" s="31" t="s">
        <v>10</v>
      </c>
      <c r="F107" s="31" t="s">
        <v>9</v>
      </c>
      <c r="G107" s="31" t="s">
        <v>10</v>
      </c>
      <c r="H107" s="31" t="s">
        <v>131</v>
      </c>
      <c r="I107" s="31" t="s">
        <v>35</v>
      </c>
      <c r="J107" s="31" t="s">
        <v>47</v>
      </c>
      <c r="K107" s="31" t="s">
        <v>47</v>
      </c>
      <c r="L107" s="31" t="s">
        <v>129</v>
      </c>
      <c r="M107" s="94" t="s">
        <v>34</v>
      </c>
      <c r="N107" s="33"/>
      <c r="O107" s="32" t="s">
        <v>96</v>
      </c>
      <c r="P107" s="34">
        <v>24000000</v>
      </c>
      <c r="Q107" s="67"/>
      <c r="R107" s="77">
        <v>23319741</v>
      </c>
      <c r="S107" s="77">
        <f t="shared" si="8"/>
        <v>680259</v>
      </c>
      <c r="T107" s="78">
        <f t="shared" si="7"/>
        <v>97.1655875</v>
      </c>
      <c r="U107" s="69"/>
      <c r="V107" s="79"/>
      <c r="W107" s="71"/>
      <c r="X107" s="223"/>
      <c r="AB107" s="73"/>
    </row>
    <row r="108" spans="1:28" s="72" customFormat="1" ht="18" hidden="1">
      <c r="A108" s="35" t="s">
        <v>20</v>
      </c>
      <c r="B108" s="31">
        <v>15</v>
      </c>
      <c r="C108" s="31" t="s">
        <v>20</v>
      </c>
      <c r="D108" s="31">
        <v>15</v>
      </c>
      <c r="E108" s="31" t="s">
        <v>10</v>
      </c>
      <c r="F108" s="31" t="s">
        <v>9</v>
      </c>
      <c r="G108" s="31" t="s">
        <v>10</v>
      </c>
      <c r="H108" s="31" t="s">
        <v>131</v>
      </c>
      <c r="I108" s="31" t="s">
        <v>35</v>
      </c>
      <c r="J108" s="31" t="s">
        <v>47</v>
      </c>
      <c r="K108" s="31" t="s">
        <v>47</v>
      </c>
      <c r="L108" s="31" t="s">
        <v>129</v>
      </c>
      <c r="M108" s="31" t="s">
        <v>16</v>
      </c>
      <c r="N108" s="33"/>
      <c r="O108" s="32" t="s">
        <v>191</v>
      </c>
      <c r="P108" s="34">
        <v>2000000</v>
      </c>
      <c r="Q108" s="67"/>
      <c r="R108" s="77">
        <v>287500</v>
      </c>
      <c r="S108" s="77">
        <f t="shared" si="8"/>
        <v>1712500</v>
      </c>
      <c r="T108" s="78">
        <f t="shared" si="7"/>
        <v>14.374999999999998</v>
      </c>
      <c r="U108" s="69"/>
      <c r="V108" s="79"/>
      <c r="W108" s="71"/>
      <c r="X108" s="223"/>
      <c r="AB108" s="73"/>
    </row>
    <row r="109" spans="1:28" s="72" customFormat="1" ht="18" hidden="1">
      <c r="A109" s="35" t="s">
        <v>20</v>
      </c>
      <c r="B109" s="31">
        <v>15</v>
      </c>
      <c r="C109" s="31" t="s">
        <v>20</v>
      </c>
      <c r="D109" s="31">
        <v>15</v>
      </c>
      <c r="E109" s="31" t="s">
        <v>10</v>
      </c>
      <c r="F109" s="31" t="s">
        <v>9</v>
      </c>
      <c r="G109" s="31" t="s">
        <v>10</v>
      </c>
      <c r="H109" s="31" t="s">
        <v>131</v>
      </c>
      <c r="I109" s="31" t="s">
        <v>35</v>
      </c>
      <c r="J109" s="31" t="s">
        <v>47</v>
      </c>
      <c r="K109" s="31" t="s">
        <v>47</v>
      </c>
      <c r="L109" s="31" t="s">
        <v>129</v>
      </c>
      <c r="M109" s="31" t="s">
        <v>31</v>
      </c>
      <c r="N109" s="33"/>
      <c r="O109" s="32" t="s">
        <v>226</v>
      </c>
      <c r="P109" s="34">
        <v>500000</v>
      </c>
      <c r="Q109" s="67"/>
      <c r="R109" s="77">
        <v>0</v>
      </c>
      <c r="S109" s="77">
        <f t="shared" si="8"/>
        <v>500000</v>
      </c>
      <c r="T109" s="78">
        <f t="shared" si="7"/>
        <v>0</v>
      </c>
      <c r="U109" s="69"/>
      <c r="V109" s="79"/>
      <c r="W109" s="71"/>
      <c r="X109" s="223"/>
      <c r="AB109" s="73"/>
    </row>
    <row r="110" spans="1:28" s="72" customFormat="1" ht="18" hidden="1">
      <c r="A110" s="35" t="s">
        <v>20</v>
      </c>
      <c r="B110" s="31">
        <v>15</v>
      </c>
      <c r="C110" s="31" t="s">
        <v>20</v>
      </c>
      <c r="D110" s="31">
        <v>15</v>
      </c>
      <c r="E110" s="31" t="s">
        <v>10</v>
      </c>
      <c r="F110" s="31" t="s">
        <v>9</v>
      </c>
      <c r="G110" s="31" t="s">
        <v>10</v>
      </c>
      <c r="H110" s="31" t="s">
        <v>131</v>
      </c>
      <c r="I110" s="31" t="s">
        <v>35</v>
      </c>
      <c r="J110" s="31" t="s">
        <v>47</v>
      </c>
      <c r="K110" s="31" t="s">
        <v>47</v>
      </c>
      <c r="L110" s="31" t="s">
        <v>129</v>
      </c>
      <c r="M110" s="31" t="s">
        <v>194</v>
      </c>
      <c r="N110" s="33"/>
      <c r="O110" s="32" t="s">
        <v>195</v>
      </c>
      <c r="P110" s="34">
        <v>600000</v>
      </c>
      <c r="Q110" s="67"/>
      <c r="R110" s="77">
        <v>600000</v>
      </c>
      <c r="S110" s="77">
        <f t="shared" si="8"/>
        <v>0</v>
      </c>
      <c r="T110" s="78">
        <f t="shared" si="7"/>
        <v>100</v>
      </c>
      <c r="U110" s="69"/>
      <c r="V110" s="79"/>
      <c r="W110" s="71"/>
      <c r="X110" s="223"/>
      <c r="AB110" s="73"/>
    </row>
    <row r="111" spans="1:28" s="72" customFormat="1" ht="18" hidden="1">
      <c r="A111" s="35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94"/>
      <c r="N111" s="33"/>
      <c r="O111" s="32"/>
      <c r="P111" s="34"/>
      <c r="Q111" s="67"/>
      <c r="R111" s="77"/>
      <c r="S111" s="77"/>
      <c r="T111" s="78"/>
      <c r="U111" s="69"/>
      <c r="V111" s="79"/>
      <c r="W111" s="71"/>
      <c r="X111" s="223"/>
      <c r="AB111" s="73"/>
    </row>
    <row r="112" spans="1:28" s="58" customFormat="1" ht="18" hidden="1">
      <c r="A112" s="26" t="s">
        <v>20</v>
      </c>
      <c r="B112" s="27">
        <v>15</v>
      </c>
      <c r="C112" s="27" t="s">
        <v>20</v>
      </c>
      <c r="D112" s="27">
        <v>15</v>
      </c>
      <c r="E112" s="27" t="s">
        <v>10</v>
      </c>
      <c r="F112" s="27" t="s">
        <v>9</v>
      </c>
      <c r="G112" s="27" t="s">
        <v>10</v>
      </c>
      <c r="H112" s="27" t="s">
        <v>131</v>
      </c>
      <c r="I112" s="27" t="s">
        <v>35</v>
      </c>
      <c r="J112" s="27" t="s">
        <v>47</v>
      </c>
      <c r="K112" s="27" t="s">
        <v>47</v>
      </c>
      <c r="L112" s="27" t="s">
        <v>178</v>
      </c>
      <c r="M112" s="27"/>
      <c r="N112" s="28"/>
      <c r="O112" s="29" t="s">
        <v>227</v>
      </c>
      <c r="P112" s="30">
        <f>P113</f>
        <v>18651600</v>
      </c>
      <c r="Q112" s="30">
        <f>SUM(Q113:Q118)</f>
        <v>0</v>
      </c>
      <c r="R112" s="96">
        <f>R113</f>
        <v>18240030</v>
      </c>
      <c r="S112" s="96">
        <f>S113</f>
        <v>411570</v>
      </c>
      <c r="T112" s="55">
        <f>R112/P112*100</f>
        <v>97.79337965643698</v>
      </c>
      <c r="U112" s="83"/>
      <c r="V112" s="84"/>
      <c r="W112" s="57"/>
      <c r="X112" s="223"/>
      <c r="AB112" s="59"/>
    </row>
    <row r="113" spans="1:28" s="72" customFormat="1" ht="18" hidden="1">
      <c r="A113" s="35" t="s">
        <v>20</v>
      </c>
      <c r="B113" s="31">
        <v>15</v>
      </c>
      <c r="C113" s="31" t="s">
        <v>20</v>
      </c>
      <c r="D113" s="31">
        <v>15</v>
      </c>
      <c r="E113" s="31" t="s">
        <v>10</v>
      </c>
      <c r="F113" s="31" t="s">
        <v>9</v>
      </c>
      <c r="G113" s="31" t="s">
        <v>10</v>
      </c>
      <c r="H113" s="31" t="s">
        <v>131</v>
      </c>
      <c r="I113" s="31" t="s">
        <v>35</v>
      </c>
      <c r="J113" s="31" t="s">
        <v>47</v>
      </c>
      <c r="K113" s="31" t="s">
        <v>47</v>
      </c>
      <c r="L113" s="31" t="s">
        <v>178</v>
      </c>
      <c r="M113" s="31" t="s">
        <v>14</v>
      </c>
      <c r="N113" s="33"/>
      <c r="O113" s="32" t="s">
        <v>228</v>
      </c>
      <c r="P113" s="34">
        <v>18651600</v>
      </c>
      <c r="Q113" s="67"/>
      <c r="R113" s="97">
        <v>18240030</v>
      </c>
      <c r="S113" s="97">
        <f>P113-R113</f>
        <v>411570</v>
      </c>
      <c r="T113" s="78">
        <f>R113/P113*100</f>
        <v>97.79337965643698</v>
      </c>
      <c r="U113" s="69"/>
      <c r="V113" s="79"/>
      <c r="W113" s="71"/>
      <c r="X113" s="223"/>
      <c r="AB113" s="73"/>
    </row>
    <row r="114" spans="1:28" s="72" customFormat="1" ht="18" hidden="1">
      <c r="A114" s="35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94"/>
      <c r="N114" s="33"/>
      <c r="O114" s="32"/>
      <c r="P114" s="34"/>
      <c r="Q114" s="67"/>
      <c r="R114" s="77"/>
      <c r="S114" s="77"/>
      <c r="T114" s="78"/>
      <c r="U114" s="69"/>
      <c r="V114" s="79"/>
      <c r="W114" s="71"/>
      <c r="X114" s="223"/>
      <c r="AB114" s="73"/>
    </row>
    <row r="115" spans="1:28" s="58" customFormat="1" ht="18" hidden="1">
      <c r="A115" s="26" t="s">
        <v>20</v>
      </c>
      <c r="B115" s="27">
        <v>15</v>
      </c>
      <c r="C115" s="27" t="s">
        <v>20</v>
      </c>
      <c r="D115" s="27">
        <v>15</v>
      </c>
      <c r="E115" s="27" t="s">
        <v>10</v>
      </c>
      <c r="F115" s="27" t="s">
        <v>9</v>
      </c>
      <c r="G115" s="27" t="s">
        <v>10</v>
      </c>
      <c r="H115" s="27" t="s">
        <v>131</v>
      </c>
      <c r="I115" s="27" t="s">
        <v>35</v>
      </c>
      <c r="J115" s="27" t="s">
        <v>47</v>
      </c>
      <c r="K115" s="27" t="s">
        <v>47</v>
      </c>
      <c r="L115" s="27" t="s">
        <v>126</v>
      </c>
      <c r="M115" s="27"/>
      <c r="N115" s="28"/>
      <c r="O115" s="29" t="s">
        <v>97</v>
      </c>
      <c r="P115" s="30">
        <f>SUM(P116:P117)</f>
        <v>256987700</v>
      </c>
      <c r="Q115" s="30">
        <f>SUM(Q116:Q117)</f>
        <v>0</v>
      </c>
      <c r="R115" s="30">
        <f>SUM(R116:R117)</f>
        <v>255312600</v>
      </c>
      <c r="S115" s="30">
        <f>SUM(S116:S117)</f>
        <v>1675100</v>
      </c>
      <c r="T115" s="55">
        <f>R115/P115*100</f>
        <v>99.34817892062539</v>
      </c>
      <c r="U115" s="83"/>
      <c r="V115" s="84"/>
      <c r="W115" s="57"/>
      <c r="X115" s="223"/>
      <c r="AB115" s="59"/>
    </row>
    <row r="116" spans="1:28" s="72" customFormat="1" ht="18" hidden="1">
      <c r="A116" s="35" t="s">
        <v>20</v>
      </c>
      <c r="B116" s="31">
        <v>15</v>
      </c>
      <c r="C116" s="31" t="s">
        <v>20</v>
      </c>
      <c r="D116" s="31">
        <v>15</v>
      </c>
      <c r="E116" s="31" t="s">
        <v>10</v>
      </c>
      <c r="F116" s="31" t="s">
        <v>9</v>
      </c>
      <c r="G116" s="31" t="s">
        <v>10</v>
      </c>
      <c r="H116" s="31" t="s">
        <v>131</v>
      </c>
      <c r="I116" s="31" t="s">
        <v>35</v>
      </c>
      <c r="J116" s="31" t="s">
        <v>47</v>
      </c>
      <c r="K116" s="31" t="s">
        <v>47</v>
      </c>
      <c r="L116" s="31" t="s">
        <v>126</v>
      </c>
      <c r="M116" s="94" t="s">
        <v>10</v>
      </c>
      <c r="N116" s="33"/>
      <c r="O116" s="32" t="s">
        <v>61</v>
      </c>
      <c r="P116" s="34">
        <v>230619700</v>
      </c>
      <c r="Q116" s="67"/>
      <c r="R116" s="34">
        <v>228944700</v>
      </c>
      <c r="S116" s="77">
        <f>P116-R116</f>
        <v>1675000</v>
      </c>
      <c r="T116" s="78">
        <f>R116/P116*100</f>
        <v>99.27369604591455</v>
      </c>
      <c r="U116" s="69"/>
      <c r="V116" s="79"/>
      <c r="W116" s="71"/>
      <c r="X116" s="223"/>
      <c r="AB116" s="73"/>
    </row>
    <row r="117" spans="1:28" s="72" customFormat="1" ht="18" hidden="1">
      <c r="A117" s="35" t="s">
        <v>20</v>
      </c>
      <c r="B117" s="31">
        <v>15</v>
      </c>
      <c r="C117" s="31" t="s">
        <v>20</v>
      </c>
      <c r="D117" s="31">
        <v>15</v>
      </c>
      <c r="E117" s="31" t="s">
        <v>10</v>
      </c>
      <c r="F117" s="31" t="s">
        <v>9</v>
      </c>
      <c r="G117" s="31" t="s">
        <v>10</v>
      </c>
      <c r="H117" s="31" t="s">
        <v>131</v>
      </c>
      <c r="I117" s="31" t="s">
        <v>35</v>
      </c>
      <c r="J117" s="31" t="s">
        <v>47</v>
      </c>
      <c r="K117" s="31" t="s">
        <v>47</v>
      </c>
      <c r="L117" s="31" t="s">
        <v>126</v>
      </c>
      <c r="M117" s="94" t="s">
        <v>13</v>
      </c>
      <c r="N117" s="33"/>
      <c r="O117" s="32" t="s">
        <v>98</v>
      </c>
      <c r="P117" s="34">
        <v>26368000</v>
      </c>
      <c r="Q117" s="67"/>
      <c r="R117" s="34">
        <v>26367900</v>
      </c>
      <c r="S117" s="77">
        <f>P117-R117</f>
        <v>100</v>
      </c>
      <c r="T117" s="78">
        <f>R117/P117*100</f>
        <v>99.99962075242719</v>
      </c>
      <c r="U117" s="69"/>
      <c r="V117" s="79"/>
      <c r="W117" s="71"/>
      <c r="X117" s="223"/>
      <c r="AB117" s="73"/>
    </row>
    <row r="118" spans="1:28" s="72" customFormat="1" ht="18" hidden="1">
      <c r="A118" s="35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94"/>
      <c r="N118" s="33"/>
      <c r="O118" s="32"/>
      <c r="P118" s="34"/>
      <c r="Q118" s="67"/>
      <c r="R118" s="77"/>
      <c r="S118" s="77"/>
      <c r="T118" s="78"/>
      <c r="U118" s="69"/>
      <c r="V118" s="79"/>
      <c r="W118" s="71"/>
      <c r="X118" s="223"/>
      <c r="AB118" s="73"/>
    </row>
    <row r="119" spans="1:28" s="58" customFormat="1" ht="18" hidden="1">
      <c r="A119" s="26" t="s">
        <v>20</v>
      </c>
      <c r="B119" s="27">
        <v>15</v>
      </c>
      <c r="C119" s="27" t="s">
        <v>20</v>
      </c>
      <c r="D119" s="27">
        <v>15</v>
      </c>
      <c r="E119" s="27" t="s">
        <v>10</v>
      </c>
      <c r="F119" s="27" t="s">
        <v>9</v>
      </c>
      <c r="G119" s="27" t="s">
        <v>10</v>
      </c>
      <c r="H119" s="27" t="s">
        <v>131</v>
      </c>
      <c r="I119" s="27" t="s">
        <v>35</v>
      </c>
      <c r="J119" s="27" t="s">
        <v>47</v>
      </c>
      <c r="K119" s="27" t="s">
        <v>47</v>
      </c>
      <c r="L119" s="27">
        <v>15</v>
      </c>
      <c r="M119" s="27"/>
      <c r="N119" s="28"/>
      <c r="O119" s="29" t="s">
        <v>192</v>
      </c>
      <c r="P119" s="30">
        <f>P120</f>
        <v>3600000</v>
      </c>
      <c r="Q119" s="30">
        <f>SUM(Q120:Q120)</f>
        <v>0</v>
      </c>
      <c r="R119" s="30">
        <f>R120</f>
        <v>3600000</v>
      </c>
      <c r="S119" s="30">
        <f>S120</f>
        <v>0</v>
      </c>
      <c r="T119" s="55">
        <f>R119/P119*100</f>
        <v>100</v>
      </c>
      <c r="U119" s="83"/>
      <c r="V119" s="84"/>
      <c r="W119" s="57"/>
      <c r="X119" s="223"/>
      <c r="AB119" s="59"/>
    </row>
    <row r="120" spans="1:28" s="72" customFormat="1" ht="18" hidden="1">
      <c r="A120" s="35" t="s">
        <v>20</v>
      </c>
      <c r="B120" s="31">
        <v>15</v>
      </c>
      <c r="C120" s="31" t="s">
        <v>20</v>
      </c>
      <c r="D120" s="31">
        <v>15</v>
      </c>
      <c r="E120" s="31" t="s">
        <v>10</v>
      </c>
      <c r="F120" s="31" t="s">
        <v>9</v>
      </c>
      <c r="G120" s="31" t="s">
        <v>10</v>
      </c>
      <c r="H120" s="31" t="s">
        <v>131</v>
      </c>
      <c r="I120" s="31" t="s">
        <v>35</v>
      </c>
      <c r="J120" s="31" t="s">
        <v>47</v>
      </c>
      <c r="K120" s="31" t="s">
        <v>47</v>
      </c>
      <c r="L120" s="31">
        <v>15</v>
      </c>
      <c r="M120" s="31" t="s">
        <v>22</v>
      </c>
      <c r="N120" s="33"/>
      <c r="O120" s="32" t="s">
        <v>193</v>
      </c>
      <c r="P120" s="34">
        <v>3600000</v>
      </c>
      <c r="Q120" s="67"/>
      <c r="R120" s="34">
        <v>3600000</v>
      </c>
      <c r="S120" s="77">
        <f>P120-R120</f>
        <v>0</v>
      </c>
      <c r="T120" s="78">
        <f>R120/P120*100</f>
        <v>100</v>
      </c>
      <c r="U120" s="69"/>
      <c r="V120" s="79"/>
      <c r="W120" s="71"/>
      <c r="X120" s="223"/>
      <c r="AB120" s="73"/>
    </row>
    <row r="121" spans="1:28" s="72" customFormat="1" ht="18" hidden="1">
      <c r="A121" s="35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94"/>
      <c r="N121" s="33"/>
      <c r="O121" s="32"/>
      <c r="P121" s="34"/>
      <c r="Q121" s="67"/>
      <c r="R121" s="77"/>
      <c r="S121" s="77"/>
      <c r="T121" s="78"/>
      <c r="U121" s="69"/>
      <c r="V121" s="79"/>
      <c r="W121" s="71"/>
      <c r="X121" s="223"/>
      <c r="AB121" s="73"/>
    </row>
    <row r="122" spans="1:28" s="58" customFormat="1" ht="18" hidden="1">
      <c r="A122" s="26" t="s">
        <v>20</v>
      </c>
      <c r="B122" s="27">
        <v>15</v>
      </c>
      <c r="C122" s="27" t="s">
        <v>20</v>
      </c>
      <c r="D122" s="27">
        <v>15</v>
      </c>
      <c r="E122" s="27" t="s">
        <v>10</v>
      </c>
      <c r="F122" s="27" t="s">
        <v>9</v>
      </c>
      <c r="G122" s="27" t="s">
        <v>10</v>
      </c>
      <c r="H122" s="27" t="s">
        <v>131</v>
      </c>
      <c r="I122" s="27" t="s">
        <v>35</v>
      </c>
      <c r="J122" s="27" t="s">
        <v>47</v>
      </c>
      <c r="K122" s="27" t="s">
        <v>47</v>
      </c>
      <c r="L122" s="27" t="s">
        <v>133</v>
      </c>
      <c r="M122" s="27"/>
      <c r="N122" s="28"/>
      <c r="O122" s="29" t="s">
        <v>99</v>
      </c>
      <c r="P122" s="30">
        <f>SUM(P123:P125)</f>
        <v>31800000</v>
      </c>
      <c r="Q122" s="30">
        <f>SUM(Q123:Q125)</f>
        <v>0</v>
      </c>
      <c r="R122" s="30">
        <f>SUM(R123:R125)</f>
        <v>31799265</v>
      </c>
      <c r="S122" s="30">
        <f>SUM(S123:S125)</f>
        <v>735</v>
      </c>
      <c r="T122" s="55">
        <f>R122/P122*100</f>
        <v>99.99768867924527</v>
      </c>
      <c r="U122" s="83"/>
      <c r="V122" s="84"/>
      <c r="W122" s="57"/>
      <c r="X122" s="223"/>
      <c r="AB122" s="59"/>
    </row>
    <row r="123" spans="1:28" s="72" customFormat="1" ht="18" hidden="1">
      <c r="A123" s="35" t="s">
        <v>20</v>
      </c>
      <c r="B123" s="31">
        <v>15</v>
      </c>
      <c r="C123" s="31" t="s">
        <v>20</v>
      </c>
      <c r="D123" s="31">
        <v>15</v>
      </c>
      <c r="E123" s="31" t="s">
        <v>10</v>
      </c>
      <c r="F123" s="31" t="s">
        <v>9</v>
      </c>
      <c r="G123" s="31" t="s">
        <v>10</v>
      </c>
      <c r="H123" s="31" t="s">
        <v>131</v>
      </c>
      <c r="I123" s="31" t="s">
        <v>35</v>
      </c>
      <c r="J123" s="31" t="s">
        <v>47</v>
      </c>
      <c r="K123" s="31" t="s">
        <v>47</v>
      </c>
      <c r="L123" s="31" t="s">
        <v>133</v>
      </c>
      <c r="M123" s="31" t="s">
        <v>10</v>
      </c>
      <c r="N123" s="33"/>
      <c r="O123" s="32" t="s">
        <v>100</v>
      </c>
      <c r="P123" s="34">
        <v>7500000</v>
      </c>
      <c r="Q123" s="67"/>
      <c r="R123" s="34">
        <v>7500000</v>
      </c>
      <c r="S123" s="77">
        <f>P123-R123</f>
        <v>0</v>
      </c>
      <c r="T123" s="78">
        <f>R123/P123*100</f>
        <v>100</v>
      </c>
      <c r="U123" s="69"/>
      <c r="V123" s="79"/>
      <c r="W123" s="71"/>
      <c r="X123" s="223"/>
      <c r="AB123" s="73"/>
    </row>
    <row r="124" spans="1:28" s="72" customFormat="1" ht="18" hidden="1">
      <c r="A124" s="35" t="s">
        <v>20</v>
      </c>
      <c r="B124" s="31">
        <v>15</v>
      </c>
      <c r="C124" s="31" t="s">
        <v>20</v>
      </c>
      <c r="D124" s="31">
        <v>15</v>
      </c>
      <c r="E124" s="31" t="s">
        <v>10</v>
      </c>
      <c r="F124" s="31" t="s">
        <v>9</v>
      </c>
      <c r="G124" s="31" t="s">
        <v>10</v>
      </c>
      <c r="H124" s="31" t="s">
        <v>131</v>
      </c>
      <c r="I124" s="31" t="s">
        <v>35</v>
      </c>
      <c r="J124" s="31" t="s">
        <v>47</v>
      </c>
      <c r="K124" s="31" t="s">
        <v>47</v>
      </c>
      <c r="L124" s="31" t="s">
        <v>133</v>
      </c>
      <c r="M124" s="31" t="s">
        <v>13</v>
      </c>
      <c r="N124" s="33"/>
      <c r="O124" s="32" t="s">
        <v>101</v>
      </c>
      <c r="P124" s="34">
        <v>9300000</v>
      </c>
      <c r="Q124" s="67"/>
      <c r="R124" s="34">
        <v>9299265</v>
      </c>
      <c r="S124" s="77">
        <f>P124-R124</f>
        <v>735</v>
      </c>
      <c r="T124" s="78">
        <f>R124/P124*100</f>
        <v>99.99209677419356</v>
      </c>
      <c r="U124" s="69"/>
      <c r="V124" s="79"/>
      <c r="W124" s="71"/>
      <c r="X124" s="223"/>
      <c r="AB124" s="73"/>
    </row>
    <row r="125" spans="1:28" s="72" customFormat="1" ht="18" hidden="1">
      <c r="A125" s="35" t="s">
        <v>20</v>
      </c>
      <c r="B125" s="31">
        <v>15</v>
      </c>
      <c r="C125" s="31" t="s">
        <v>20</v>
      </c>
      <c r="D125" s="31">
        <v>15</v>
      </c>
      <c r="E125" s="31" t="s">
        <v>10</v>
      </c>
      <c r="F125" s="31" t="s">
        <v>9</v>
      </c>
      <c r="G125" s="31" t="s">
        <v>10</v>
      </c>
      <c r="H125" s="31" t="s">
        <v>131</v>
      </c>
      <c r="I125" s="31" t="s">
        <v>35</v>
      </c>
      <c r="J125" s="31" t="s">
        <v>47</v>
      </c>
      <c r="K125" s="31" t="s">
        <v>47</v>
      </c>
      <c r="L125" s="31" t="s">
        <v>133</v>
      </c>
      <c r="M125" s="31" t="s">
        <v>14</v>
      </c>
      <c r="N125" s="33"/>
      <c r="O125" s="32" t="s">
        <v>332</v>
      </c>
      <c r="P125" s="34">
        <v>15000000</v>
      </c>
      <c r="Q125" s="67"/>
      <c r="R125" s="34">
        <v>15000000</v>
      </c>
      <c r="S125" s="77">
        <f>P125-R125</f>
        <v>0</v>
      </c>
      <c r="T125" s="78">
        <f>R125/P125*100</f>
        <v>100</v>
      </c>
      <c r="U125" s="69"/>
      <c r="V125" s="79"/>
      <c r="W125" s="71"/>
      <c r="X125" s="223"/>
      <c r="AB125" s="73"/>
    </row>
    <row r="126" spans="1:28" s="72" customFormat="1" ht="18" hidden="1">
      <c r="A126" s="35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94"/>
      <c r="N126" s="33"/>
      <c r="O126" s="32"/>
      <c r="P126" s="34"/>
      <c r="Q126" s="67"/>
      <c r="R126" s="77"/>
      <c r="S126" s="77"/>
      <c r="T126" s="78"/>
      <c r="U126" s="69"/>
      <c r="V126" s="79"/>
      <c r="W126" s="71"/>
      <c r="X126" s="223"/>
      <c r="AB126" s="73"/>
    </row>
    <row r="127" spans="1:28" s="58" customFormat="1" ht="18" hidden="1">
      <c r="A127" s="26" t="s">
        <v>20</v>
      </c>
      <c r="B127" s="27">
        <v>15</v>
      </c>
      <c r="C127" s="27" t="s">
        <v>20</v>
      </c>
      <c r="D127" s="27">
        <v>15</v>
      </c>
      <c r="E127" s="27" t="s">
        <v>10</v>
      </c>
      <c r="F127" s="27" t="s">
        <v>9</v>
      </c>
      <c r="G127" s="27" t="s">
        <v>10</v>
      </c>
      <c r="H127" s="27" t="s">
        <v>131</v>
      </c>
      <c r="I127" s="27" t="s">
        <v>35</v>
      </c>
      <c r="J127" s="27" t="s">
        <v>47</v>
      </c>
      <c r="K127" s="27" t="s">
        <v>47</v>
      </c>
      <c r="L127" s="27" t="s">
        <v>229</v>
      </c>
      <c r="M127" s="27"/>
      <c r="N127" s="28"/>
      <c r="O127" s="29" t="s">
        <v>230</v>
      </c>
      <c r="P127" s="30">
        <f>P128</f>
        <v>102650000</v>
      </c>
      <c r="Q127" s="30">
        <f>SUM(Q128:Q128)</f>
        <v>0</v>
      </c>
      <c r="R127" s="30">
        <f>R128</f>
        <v>102650000</v>
      </c>
      <c r="S127" s="30">
        <f>S128</f>
        <v>0</v>
      </c>
      <c r="T127" s="55">
        <f>R127/P127*100</f>
        <v>100</v>
      </c>
      <c r="U127" s="83"/>
      <c r="V127" s="84"/>
      <c r="W127" s="57"/>
      <c r="X127" s="223"/>
      <c r="AB127" s="59"/>
    </row>
    <row r="128" spans="1:28" s="72" customFormat="1" ht="18" hidden="1">
      <c r="A128" s="35" t="s">
        <v>20</v>
      </c>
      <c r="B128" s="31">
        <v>15</v>
      </c>
      <c r="C128" s="31" t="s">
        <v>20</v>
      </c>
      <c r="D128" s="31">
        <v>15</v>
      </c>
      <c r="E128" s="31" t="s">
        <v>10</v>
      </c>
      <c r="F128" s="31" t="s">
        <v>9</v>
      </c>
      <c r="G128" s="31" t="s">
        <v>10</v>
      </c>
      <c r="H128" s="31" t="s">
        <v>131</v>
      </c>
      <c r="I128" s="31" t="s">
        <v>35</v>
      </c>
      <c r="J128" s="31" t="s">
        <v>47</v>
      </c>
      <c r="K128" s="31" t="s">
        <v>47</v>
      </c>
      <c r="L128" s="31" t="s">
        <v>229</v>
      </c>
      <c r="M128" s="31" t="s">
        <v>10</v>
      </c>
      <c r="N128" s="33"/>
      <c r="O128" s="32" t="s">
        <v>231</v>
      </c>
      <c r="P128" s="34">
        <v>102650000</v>
      </c>
      <c r="Q128" s="67"/>
      <c r="R128" s="34">
        <v>102650000</v>
      </c>
      <c r="S128" s="77">
        <f>P128-R128</f>
        <v>0</v>
      </c>
      <c r="T128" s="78">
        <f>R128/P128*100</f>
        <v>100</v>
      </c>
      <c r="U128" s="69"/>
      <c r="V128" s="79"/>
      <c r="W128" s="71"/>
      <c r="X128" s="223"/>
      <c r="AB128" s="73"/>
    </row>
    <row r="129" spans="1:28" s="72" customFormat="1" ht="18" hidden="1">
      <c r="A129" s="35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94"/>
      <c r="N129" s="33"/>
      <c r="O129" s="32"/>
      <c r="P129" s="34"/>
      <c r="Q129" s="67"/>
      <c r="R129" s="77"/>
      <c r="S129" s="77"/>
      <c r="T129" s="78"/>
      <c r="U129" s="69"/>
      <c r="V129" s="79"/>
      <c r="W129" s="71"/>
      <c r="X129" s="223"/>
      <c r="AB129" s="73"/>
    </row>
    <row r="130" spans="1:28" s="58" customFormat="1" ht="18" hidden="1">
      <c r="A130" s="26" t="s">
        <v>20</v>
      </c>
      <c r="B130" s="27">
        <v>15</v>
      </c>
      <c r="C130" s="27" t="s">
        <v>20</v>
      </c>
      <c r="D130" s="27">
        <v>15</v>
      </c>
      <c r="E130" s="27" t="s">
        <v>10</v>
      </c>
      <c r="F130" s="27" t="s">
        <v>9</v>
      </c>
      <c r="G130" s="27" t="s">
        <v>10</v>
      </c>
      <c r="H130" s="27" t="s">
        <v>131</v>
      </c>
      <c r="I130" s="27" t="s">
        <v>35</v>
      </c>
      <c r="J130" s="27" t="s">
        <v>47</v>
      </c>
      <c r="K130" s="27" t="s">
        <v>47</v>
      </c>
      <c r="L130" s="27">
        <v>18</v>
      </c>
      <c r="M130" s="27"/>
      <c r="N130" s="28"/>
      <c r="O130" s="29" t="s">
        <v>232</v>
      </c>
      <c r="P130" s="30">
        <f>SUM(P131:P132)</f>
        <v>230230000</v>
      </c>
      <c r="Q130" s="30">
        <f>SUM(Q131:Q131)</f>
        <v>0</v>
      </c>
      <c r="R130" s="30">
        <f>SUM(R131:R132)</f>
        <v>230230000</v>
      </c>
      <c r="S130" s="30">
        <f>SUM(S131:S132)</f>
        <v>0</v>
      </c>
      <c r="T130" s="55">
        <f>R130/P130*100</f>
        <v>100</v>
      </c>
      <c r="U130" s="83"/>
      <c r="V130" s="84"/>
      <c r="W130" s="57"/>
      <c r="X130" s="223"/>
      <c r="AB130" s="59"/>
    </row>
    <row r="131" spans="1:28" s="72" customFormat="1" ht="18" hidden="1">
      <c r="A131" s="35" t="s">
        <v>20</v>
      </c>
      <c r="B131" s="31">
        <v>15</v>
      </c>
      <c r="C131" s="31" t="s">
        <v>20</v>
      </c>
      <c r="D131" s="31">
        <v>15</v>
      </c>
      <c r="E131" s="31" t="s">
        <v>10</v>
      </c>
      <c r="F131" s="31" t="s">
        <v>9</v>
      </c>
      <c r="G131" s="31" t="s">
        <v>10</v>
      </c>
      <c r="H131" s="31" t="s">
        <v>131</v>
      </c>
      <c r="I131" s="31" t="s">
        <v>35</v>
      </c>
      <c r="J131" s="31" t="s">
        <v>47</v>
      </c>
      <c r="K131" s="31" t="s">
        <v>47</v>
      </c>
      <c r="L131" s="31">
        <v>18</v>
      </c>
      <c r="M131" s="31" t="s">
        <v>26</v>
      </c>
      <c r="N131" s="33"/>
      <c r="O131" s="32" t="s">
        <v>333</v>
      </c>
      <c r="P131" s="34">
        <v>89700000</v>
      </c>
      <c r="Q131" s="67"/>
      <c r="R131" s="34">
        <v>89700000</v>
      </c>
      <c r="S131" s="77">
        <f>P131-R131</f>
        <v>0</v>
      </c>
      <c r="T131" s="78">
        <f>R131/P131*100</f>
        <v>100</v>
      </c>
      <c r="U131" s="69"/>
      <c r="V131" s="79"/>
      <c r="W131" s="71"/>
      <c r="X131" s="223"/>
      <c r="AB131" s="73"/>
    </row>
    <row r="132" spans="1:28" s="72" customFormat="1" ht="18" hidden="1">
      <c r="A132" s="35" t="s">
        <v>20</v>
      </c>
      <c r="B132" s="31">
        <v>15</v>
      </c>
      <c r="C132" s="31" t="s">
        <v>20</v>
      </c>
      <c r="D132" s="31">
        <v>15</v>
      </c>
      <c r="E132" s="31" t="s">
        <v>10</v>
      </c>
      <c r="F132" s="31" t="s">
        <v>9</v>
      </c>
      <c r="G132" s="31" t="s">
        <v>10</v>
      </c>
      <c r="H132" s="31" t="s">
        <v>131</v>
      </c>
      <c r="I132" s="31" t="s">
        <v>35</v>
      </c>
      <c r="J132" s="31" t="s">
        <v>47</v>
      </c>
      <c r="K132" s="31" t="s">
        <v>47</v>
      </c>
      <c r="L132" s="31">
        <v>18</v>
      </c>
      <c r="M132" s="31" t="s">
        <v>22</v>
      </c>
      <c r="N132" s="33"/>
      <c r="O132" s="32" t="s">
        <v>202</v>
      </c>
      <c r="P132" s="34">
        <v>140530000</v>
      </c>
      <c r="Q132" s="67"/>
      <c r="R132" s="34">
        <v>140530000</v>
      </c>
      <c r="S132" s="77">
        <f>P132-R132</f>
        <v>0</v>
      </c>
      <c r="T132" s="78">
        <f>R132/P132*100</f>
        <v>100</v>
      </c>
      <c r="U132" s="69"/>
      <c r="V132" s="79"/>
      <c r="W132" s="71"/>
      <c r="X132" s="223"/>
      <c r="AB132" s="73"/>
    </row>
    <row r="133" spans="1:28" s="72" customFormat="1" ht="18" hidden="1">
      <c r="A133" s="35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94"/>
      <c r="N133" s="33"/>
      <c r="O133" s="32"/>
      <c r="P133" s="34"/>
      <c r="Q133" s="67"/>
      <c r="R133" s="77"/>
      <c r="S133" s="77"/>
      <c r="T133" s="78"/>
      <c r="U133" s="69"/>
      <c r="V133" s="79"/>
      <c r="W133" s="71"/>
      <c r="X133" s="223"/>
      <c r="AB133" s="73"/>
    </row>
    <row r="134" spans="1:28" s="58" customFormat="1" ht="18" hidden="1">
      <c r="A134" s="26" t="s">
        <v>20</v>
      </c>
      <c r="B134" s="27">
        <v>15</v>
      </c>
      <c r="C134" s="27" t="s">
        <v>20</v>
      </c>
      <c r="D134" s="27">
        <v>15</v>
      </c>
      <c r="E134" s="27" t="s">
        <v>10</v>
      </c>
      <c r="F134" s="27" t="s">
        <v>9</v>
      </c>
      <c r="G134" s="27" t="s">
        <v>10</v>
      </c>
      <c r="H134" s="27" t="s">
        <v>131</v>
      </c>
      <c r="I134" s="27" t="s">
        <v>35</v>
      </c>
      <c r="J134" s="27" t="s">
        <v>47</v>
      </c>
      <c r="K134" s="27" t="s">
        <v>47</v>
      </c>
      <c r="L134" s="27">
        <v>19</v>
      </c>
      <c r="M134" s="27"/>
      <c r="N134" s="28"/>
      <c r="O134" s="29" t="s">
        <v>52</v>
      </c>
      <c r="P134" s="30">
        <f>SUM(P135:P136)</f>
        <v>285795000</v>
      </c>
      <c r="Q134" s="30">
        <f>SUM(Q135:Q135)</f>
        <v>0</v>
      </c>
      <c r="R134" s="30">
        <f>SUM(R135:R136)</f>
        <v>278566800</v>
      </c>
      <c r="S134" s="30">
        <f>SUM(S135:S136)</f>
        <v>7228200</v>
      </c>
      <c r="T134" s="55">
        <f>R134/P134*100</f>
        <v>97.47084448643258</v>
      </c>
      <c r="U134" s="83"/>
      <c r="V134" s="84"/>
      <c r="W134" s="57"/>
      <c r="X134" s="223"/>
      <c r="AB134" s="59"/>
    </row>
    <row r="135" spans="1:28" s="72" customFormat="1" ht="18" hidden="1">
      <c r="A135" s="35" t="s">
        <v>20</v>
      </c>
      <c r="B135" s="31">
        <v>15</v>
      </c>
      <c r="C135" s="31" t="s">
        <v>20</v>
      </c>
      <c r="D135" s="31">
        <v>15</v>
      </c>
      <c r="E135" s="31" t="s">
        <v>10</v>
      </c>
      <c r="F135" s="31" t="s">
        <v>9</v>
      </c>
      <c r="G135" s="31" t="s">
        <v>10</v>
      </c>
      <c r="H135" s="31" t="s">
        <v>131</v>
      </c>
      <c r="I135" s="31" t="s">
        <v>35</v>
      </c>
      <c r="J135" s="31" t="s">
        <v>47</v>
      </c>
      <c r="K135" s="31" t="s">
        <v>47</v>
      </c>
      <c r="L135" s="31">
        <v>19</v>
      </c>
      <c r="M135" s="31" t="s">
        <v>10</v>
      </c>
      <c r="N135" s="33"/>
      <c r="O135" s="32" t="s">
        <v>157</v>
      </c>
      <c r="P135" s="34">
        <v>70830000</v>
      </c>
      <c r="Q135" s="67"/>
      <c r="R135" s="77">
        <v>63601800</v>
      </c>
      <c r="S135" s="77">
        <f>P135-R135</f>
        <v>7228200</v>
      </c>
      <c r="T135" s="78">
        <f>R135/P135*100</f>
        <v>89.79500211774672</v>
      </c>
      <c r="U135" s="69"/>
      <c r="V135" s="79"/>
      <c r="W135" s="71"/>
      <c r="X135" s="223"/>
      <c r="AB135" s="73"/>
    </row>
    <row r="136" spans="1:28" s="72" customFormat="1" ht="18" hidden="1">
      <c r="A136" s="35" t="s">
        <v>20</v>
      </c>
      <c r="B136" s="31">
        <v>15</v>
      </c>
      <c r="C136" s="31" t="s">
        <v>20</v>
      </c>
      <c r="D136" s="31">
        <v>15</v>
      </c>
      <c r="E136" s="31" t="s">
        <v>10</v>
      </c>
      <c r="F136" s="31" t="s">
        <v>9</v>
      </c>
      <c r="G136" s="31" t="s">
        <v>10</v>
      </c>
      <c r="H136" s="31" t="s">
        <v>131</v>
      </c>
      <c r="I136" s="31" t="s">
        <v>35</v>
      </c>
      <c r="J136" s="31" t="s">
        <v>47</v>
      </c>
      <c r="K136" s="31" t="s">
        <v>47</v>
      </c>
      <c r="L136" s="31">
        <v>19</v>
      </c>
      <c r="M136" s="31" t="s">
        <v>13</v>
      </c>
      <c r="N136" s="33"/>
      <c r="O136" s="32" t="s">
        <v>67</v>
      </c>
      <c r="P136" s="34">
        <v>214965000</v>
      </c>
      <c r="Q136" s="67"/>
      <c r="R136" s="77">
        <v>214965000</v>
      </c>
      <c r="S136" s="77">
        <f>P136-R136</f>
        <v>0</v>
      </c>
      <c r="T136" s="78">
        <f>R136/P136*100</f>
        <v>100</v>
      </c>
      <c r="U136" s="69"/>
      <c r="V136" s="79"/>
      <c r="W136" s="71"/>
      <c r="X136" s="223"/>
      <c r="AB136" s="73"/>
    </row>
    <row r="137" spans="1:28" s="72" customFormat="1" ht="18" hidden="1">
      <c r="A137" s="35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94"/>
      <c r="N137" s="33"/>
      <c r="O137" s="32"/>
      <c r="P137" s="34"/>
      <c r="Q137" s="67"/>
      <c r="R137" s="77"/>
      <c r="S137" s="77"/>
      <c r="T137" s="78"/>
      <c r="U137" s="69"/>
      <c r="V137" s="79"/>
      <c r="W137" s="71"/>
      <c r="X137" s="223"/>
      <c r="AB137" s="73"/>
    </row>
    <row r="138" spans="1:28" s="58" customFormat="1" ht="18" hidden="1">
      <c r="A138" s="26" t="s">
        <v>20</v>
      </c>
      <c r="B138" s="27">
        <v>15</v>
      </c>
      <c r="C138" s="27" t="s">
        <v>20</v>
      </c>
      <c r="D138" s="27">
        <v>15</v>
      </c>
      <c r="E138" s="27" t="s">
        <v>10</v>
      </c>
      <c r="F138" s="27" t="s">
        <v>9</v>
      </c>
      <c r="G138" s="27" t="s">
        <v>10</v>
      </c>
      <c r="H138" s="27" t="s">
        <v>131</v>
      </c>
      <c r="I138" s="27" t="s">
        <v>35</v>
      </c>
      <c r="J138" s="27" t="s">
        <v>47</v>
      </c>
      <c r="K138" s="27" t="s">
        <v>47</v>
      </c>
      <c r="L138" s="27" t="s">
        <v>131</v>
      </c>
      <c r="M138" s="27"/>
      <c r="N138" s="28"/>
      <c r="O138" s="29" t="s">
        <v>159</v>
      </c>
      <c r="P138" s="30">
        <f>SUM(P139:P140)</f>
        <v>243700000</v>
      </c>
      <c r="Q138" s="30">
        <f>SUM(Q97:Q97)</f>
        <v>0</v>
      </c>
      <c r="R138" s="30">
        <f>SUM(R139:R140)</f>
        <v>243700000</v>
      </c>
      <c r="S138" s="30">
        <f>SUM(S139:S140)</f>
        <v>0</v>
      </c>
      <c r="T138" s="55">
        <f>R138/P138*100</f>
        <v>100</v>
      </c>
      <c r="U138" s="83"/>
      <c r="V138" s="84"/>
      <c r="W138" s="57"/>
      <c r="X138" s="223"/>
      <c r="AB138" s="59"/>
    </row>
    <row r="139" spans="1:28" s="72" customFormat="1" ht="18" hidden="1">
      <c r="A139" s="35" t="s">
        <v>20</v>
      </c>
      <c r="B139" s="31">
        <v>15</v>
      </c>
      <c r="C139" s="31" t="s">
        <v>20</v>
      </c>
      <c r="D139" s="31">
        <v>15</v>
      </c>
      <c r="E139" s="31" t="s">
        <v>10</v>
      </c>
      <c r="F139" s="31" t="s">
        <v>9</v>
      </c>
      <c r="G139" s="31" t="s">
        <v>10</v>
      </c>
      <c r="H139" s="31" t="s">
        <v>131</v>
      </c>
      <c r="I139" s="31" t="s">
        <v>35</v>
      </c>
      <c r="J139" s="31" t="s">
        <v>47</v>
      </c>
      <c r="K139" s="31" t="s">
        <v>47</v>
      </c>
      <c r="L139" s="31" t="s">
        <v>131</v>
      </c>
      <c r="M139" s="31" t="s">
        <v>14</v>
      </c>
      <c r="N139" s="33"/>
      <c r="O139" s="32" t="s">
        <v>162</v>
      </c>
      <c r="P139" s="34">
        <v>231600000</v>
      </c>
      <c r="Q139" s="67"/>
      <c r="R139" s="77">
        <v>231600000</v>
      </c>
      <c r="S139" s="77">
        <f>P139-R139</f>
        <v>0</v>
      </c>
      <c r="T139" s="78">
        <f>R97/P97*100</f>
        <v>99.95710116541834</v>
      </c>
      <c r="U139" s="69"/>
      <c r="V139" s="79"/>
      <c r="W139" s="71"/>
      <c r="X139" s="223"/>
      <c r="AB139" s="73"/>
    </row>
    <row r="140" spans="1:28" s="72" customFormat="1" ht="18" hidden="1">
      <c r="A140" s="35" t="s">
        <v>20</v>
      </c>
      <c r="B140" s="31">
        <v>15</v>
      </c>
      <c r="C140" s="31" t="s">
        <v>20</v>
      </c>
      <c r="D140" s="31">
        <v>15</v>
      </c>
      <c r="E140" s="31" t="s">
        <v>10</v>
      </c>
      <c r="F140" s="31" t="s">
        <v>9</v>
      </c>
      <c r="G140" s="31" t="s">
        <v>10</v>
      </c>
      <c r="H140" s="31" t="s">
        <v>131</v>
      </c>
      <c r="I140" s="31" t="s">
        <v>35</v>
      </c>
      <c r="J140" s="31" t="s">
        <v>47</v>
      </c>
      <c r="K140" s="31" t="s">
        <v>47</v>
      </c>
      <c r="L140" s="31" t="s">
        <v>131</v>
      </c>
      <c r="M140" s="31" t="s">
        <v>22</v>
      </c>
      <c r="N140" s="33"/>
      <c r="O140" s="32" t="s">
        <v>233</v>
      </c>
      <c r="P140" s="34">
        <v>12100000</v>
      </c>
      <c r="Q140" s="67"/>
      <c r="R140" s="34">
        <v>12100000</v>
      </c>
      <c r="S140" s="77">
        <f>P140-R140</f>
        <v>0</v>
      </c>
      <c r="T140" s="78">
        <f>R98/P98*100</f>
        <v>100</v>
      </c>
      <c r="U140" s="69"/>
      <c r="V140" s="79"/>
      <c r="W140" s="71"/>
      <c r="X140" s="223"/>
      <c r="AB140" s="73"/>
    </row>
    <row r="141" spans="1:28" s="72" customFormat="1" ht="18" hidden="1">
      <c r="A141" s="35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3"/>
      <c r="O141" s="32"/>
      <c r="P141" s="34"/>
      <c r="Q141" s="67"/>
      <c r="R141" s="34"/>
      <c r="S141" s="77"/>
      <c r="T141" s="78"/>
      <c r="U141" s="69"/>
      <c r="V141" s="79"/>
      <c r="W141" s="71"/>
      <c r="X141" s="223"/>
      <c r="AB141" s="73"/>
    </row>
    <row r="142" spans="1:28" s="72" customFormat="1" ht="18">
      <c r="A142" s="35" t="s">
        <v>20</v>
      </c>
      <c r="B142" s="31">
        <v>15</v>
      </c>
      <c r="C142" s="31" t="s">
        <v>20</v>
      </c>
      <c r="D142" s="31">
        <v>15</v>
      </c>
      <c r="E142" s="31" t="s">
        <v>10</v>
      </c>
      <c r="F142" s="31" t="s">
        <v>9</v>
      </c>
      <c r="G142" s="31" t="s">
        <v>10</v>
      </c>
      <c r="H142" s="31" t="s">
        <v>131</v>
      </c>
      <c r="I142" s="31" t="s">
        <v>35</v>
      </c>
      <c r="J142" s="31" t="s">
        <v>47</v>
      </c>
      <c r="K142" s="31" t="s">
        <v>21</v>
      </c>
      <c r="L142" s="31"/>
      <c r="M142" s="31"/>
      <c r="N142" s="33"/>
      <c r="O142" s="32" t="s">
        <v>103</v>
      </c>
      <c r="P142" s="34">
        <f>P144</f>
        <v>3000000</v>
      </c>
      <c r="Q142" s="34" t="e">
        <f>Q144+#REF!+#REF!</f>
        <v>#REF!</v>
      </c>
      <c r="R142" s="34">
        <f>R144</f>
        <v>3000000</v>
      </c>
      <c r="S142" s="34">
        <f>S144</f>
        <v>0</v>
      </c>
      <c r="T142" s="78">
        <f>R142/P142*100</f>
        <v>100</v>
      </c>
      <c r="U142" s="69"/>
      <c r="V142" s="79"/>
      <c r="W142" s="71"/>
      <c r="X142" s="242"/>
      <c r="AB142" s="73"/>
    </row>
    <row r="143" spans="1:28" s="72" customFormat="1" ht="18" hidden="1">
      <c r="A143" s="26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8"/>
      <c r="O143" s="29"/>
      <c r="P143" s="30"/>
      <c r="Q143" s="30"/>
      <c r="R143" s="30"/>
      <c r="S143" s="30"/>
      <c r="T143" s="78"/>
      <c r="U143" s="69"/>
      <c r="V143" s="79"/>
      <c r="W143" s="71"/>
      <c r="X143" s="223"/>
      <c r="AB143" s="73"/>
    </row>
    <row r="144" spans="1:28" s="58" customFormat="1" ht="18" hidden="1">
      <c r="A144" s="26" t="s">
        <v>20</v>
      </c>
      <c r="B144" s="27">
        <v>15</v>
      </c>
      <c r="C144" s="27" t="s">
        <v>20</v>
      </c>
      <c r="D144" s="27">
        <v>15</v>
      </c>
      <c r="E144" s="27" t="s">
        <v>10</v>
      </c>
      <c r="F144" s="27" t="s">
        <v>9</v>
      </c>
      <c r="G144" s="27" t="s">
        <v>10</v>
      </c>
      <c r="H144" s="27" t="s">
        <v>131</v>
      </c>
      <c r="I144" s="27" t="s">
        <v>35</v>
      </c>
      <c r="J144" s="27" t="s">
        <v>47</v>
      </c>
      <c r="K144" s="27" t="s">
        <v>21</v>
      </c>
      <c r="L144" s="27">
        <v>19</v>
      </c>
      <c r="M144" s="27"/>
      <c r="N144" s="28"/>
      <c r="O144" s="29" t="s">
        <v>171</v>
      </c>
      <c r="P144" s="30">
        <f>P145</f>
        <v>3000000</v>
      </c>
      <c r="Q144" s="30" t="e">
        <f>#REF!</f>
        <v>#REF!</v>
      </c>
      <c r="R144" s="30">
        <f>R145</f>
        <v>3000000</v>
      </c>
      <c r="S144" s="30">
        <f>S145</f>
        <v>0</v>
      </c>
      <c r="T144" s="55">
        <f>R144/P144*100</f>
        <v>100</v>
      </c>
      <c r="U144" s="83"/>
      <c r="V144" s="84"/>
      <c r="W144" s="57"/>
      <c r="X144" s="190"/>
      <c r="AB144" s="59"/>
    </row>
    <row r="145" spans="1:28" s="72" customFormat="1" ht="18" hidden="1">
      <c r="A145" s="35" t="s">
        <v>20</v>
      </c>
      <c r="B145" s="31">
        <v>15</v>
      </c>
      <c r="C145" s="31" t="s">
        <v>20</v>
      </c>
      <c r="D145" s="31">
        <v>15</v>
      </c>
      <c r="E145" s="31" t="s">
        <v>10</v>
      </c>
      <c r="F145" s="31" t="s">
        <v>9</v>
      </c>
      <c r="G145" s="31" t="s">
        <v>10</v>
      </c>
      <c r="H145" s="31" t="s">
        <v>131</v>
      </c>
      <c r="I145" s="31" t="s">
        <v>35</v>
      </c>
      <c r="J145" s="31" t="s">
        <v>47</v>
      </c>
      <c r="K145" s="31" t="s">
        <v>21</v>
      </c>
      <c r="L145" s="31">
        <v>19</v>
      </c>
      <c r="M145" s="31" t="s">
        <v>14</v>
      </c>
      <c r="N145" s="33"/>
      <c r="O145" s="32" t="s">
        <v>239</v>
      </c>
      <c r="P145" s="34">
        <v>3000000</v>
      </c>
      <c r="Q145" s="67"/>
      <c r="R145" s="77">
        <v>3000000</v>
      </c>
      <c r="S145" s="77">
        <f>P145-R145</f>
        <v>0</v>
      </c>
      <c r="T145" s="78">
        <f>R145/P145*100</f>
        <v>100</v>
      </c>
      <c r="U145" s="69"/>
      <c r="V145" s="79"/>
      <c r="W145" s="71"/>
      <c r="X145" s="223"/>
      <c r="AB145" s="73"/>
    </row>
    <row r="146" spans="1:28" s="72" customFormat="1" ht="12" customHeight="1">
      <c r="A146" s="35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3"/>
      <c r="O146" s="32"/>
      <c r="P146" s="34"/>
      <c r="Q146" s="67"/>
      <c r="R146" s="77"/>
      <c r="S146" s="67"/>
      <c r="T146" s="78"/>
      <c r="U146" s="69"/>
      <c r="V146" s="79"/>
      <c r="W146" s="71"/>
      <c r="X146" s="190"/>
      <c r="AB146" s="73"/>
    </row>
    <row r="147" spans="1:28" s="152" customFormat="1" ht="33">
      <c r="A147" s="143" t="s">
        <v>20</v>
      </c>
      <c r="B147" s="144">
        <v>15</v>
      </c>
      <c r="C147" s="144" t="s">
        <v>20</v>
      </c>
      <c r="D147" s="144">
        <v>15</v>
      </c>
      <c r="E147" s="144" t="s">
        <v>10</v>
      </c>
      <c r="F147" s="144" t="s">
        <v>9</v>
      </c>
      <c r="G147" s="144" t="s">
        <v>13</v>
      </c>
      <c r="H147" s="144" t="s">
        <v>9</v>
      </c>
      <c r="I147" s="144"/>
      <c r="J147" s="144"/>
      <c r="K147" s="144"/>
      <c r="L147" s="144"/>
      <c r="M147" s="144"/>
      <c r="N147" s="145"/>
      <c r="O147" s="146" t="s">
        <v>73</v>
      </c>
      <c r="P147" s="147">
        <f>P149+P207</f>
        <v>3238355000</v>
      </c>
      <c r="Q147" s="147" t="e">
        <f>#REF!+Q207+#REF!+#REF!+#REF!+#REF!</f>
        <v>#REF!</v>
      </c>
      <c r="R147" s="147">
        <f>R149+R207</f>
        <v>3088425000</v>
      </c>
      <c r="S147" s="147">
        <f>S149+S207</f>
        <v>149930000</v>
      </c>
      <c r="T147" s="148">
        <f>R147/P147*100</f>
        <v>95.37018023039475</v>
      </c>
      <c r="U147" s="149"/>
      <c r="V147" s="150"/>
      <c r="W147" s="151"/>
      <c r="X147" s="190"/>
      <c r="AB147" s="153"/>
    </row>
    <row r="148" spans="1:28" s="72" customFormat="1" ht="18" hidden="1">
      <c r="A148" s="26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8"/>
      <c r="O148" s="29"/>
      <c r="P148" s="30"/>
      <c r="Q148" s="30"/>
      <c r="R148" s="30"/>
      <c r="S148" s="30"/>
      <c r="T148" s="78"/>
      <c r="U148" s="69"/>
      <c r="V148" s="79"/>
      <c r="W148" s="71"/>
      <c r="X148" s="190"/>
      <c r="AB148" s="73"/>
    </row>
    <row r="149" spans="1:28" s="163" customFormat="1" ht="33">
      <c r="A149" s="154" t="s">
        <v>20</v>
      </c>
      <c r="B149" s="155">
        <v>15</v>
      </c>
      <c r="C149" s="155" t="s">
        <v>20</v>
      </c>
      <c r="D149" s="155">
        <v>15</v>
      </c>
      <c r="E149" s="155" t="s">
        <v>10</v>
      </c>
      <c r="F149" s="155" t="s">
        <v>9</v>
      </c>
      <c r="G149" s="155" t="s">
        <v>13</v>
      </c>
      <c r="H149" s="155" t="s">
        <v>196</v>
      </c>
      <c r="I149" s="155" t="s">
        <v>35</v>
      </c>
      <c r="J149" s="155" t="s">
        <v>47</v>
      </c>
      <c r="K149" s="155"/>
      <c r="L149" s="155"/>
      <c r="M149" s="155"/>
      <c r="N149" s="156"/>
      <c r="O149" s="157" t="s">
        <v>246</v>
      </c>
      <c r="P149" s="158">
        <f>P151+P166+P192+P197+P202</f>
        <v>2529839000</v>
      </c>
      <c r="Q149" s="158">
        <f>Q151</f>
        <v>0</v>
      </c>
      <c r="R149" s="158">
        <f>R151+R166+R192+R197+R202</f>
        <v>2395117350</v>
      </c>
      <c r="S149" s="158">
        <f>S151+S166+S192+S197+S202</f>
        <v>134721650</v>
      </c>
      <c r="T149" s="159">
        <f>R149/P149*100</f>
        <v>94.67469471377427</v>
      </c>
      <c r="U149" s="160"/>
      <c r="V149" s="161"/>
      <c r="W149" s="162"/>
      <c r="X149" s="190"/>
      <c r="AB149" s="164"/>
    </row>
    <row r="150" spans="1:28" s="72" customFormat="1" ht="18" hidden="1">
      <c r="A150" s="35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3"/>
      <c r="O150" s="32"/>
      <c r="P150" s="34"/>
      <c r="Q150" s="34"/>
      <c r="R150" s="34"/>
      <c r="S150" s="34"/>
      <c r="T150" s="78"/>
      <c r="U150" s="69"/>
      <c r="V150" s="79"/>
      <c r="W150" s="71"/>
      <c r="X150" s="190"/>
      <c r="AB150" s="73"/>
    </row>
    <row r="151" spans="1:28" s="72" customFormat="1" ht="18">
      <c r="A151" s="35" t="s">
        <v>20</v>
      </c>
      <c r="B151" s="31">
        <v>15</v>
      </c>
      <c r="C151" s="31" t="s">
        <v>20</v>
      </c>
      <c r="D151" s="31">
        <v>15</v>
      </c>
      <c r="E151" s="31" t="s">
        <v>10</v>
      </c>
      <c r="F151" s="31" t="s">
        <v>9</v>
      </c>
      <c r="G151" s="31" t="s">
        <v>13</v>
      </c>
      <c r="H151" s="31" t="s">
        <v>196</v>
      </c>
      <c r="I151" s="31" t="s">
        <v>35</v>
      </c>
      <c r="J151" s="31" t="s">
        <v>47</v>
      </c>
      <c r="K151" s="31" t="s">
        <v>47</v>
      </c>
      <c r="L151" s="31"/>
      <c r="M151" s="31"/>
      <c r="N151" s="33"/>
      <c r="O151" s="32" t="s">
        <v>49</v>
      </c>
      <c r="P151" s="34">
        <f>P153+P157+P160+P163</f>
        <v>23650000</v>
      </c>
      <c r="Q151" s="34">
        <f>Q153</f>
        <v>0</v>
      </c>
      <c r="R151" s="34">
        <f>R153+R157+R160+R163</f>
        <v>23650000</v>
      </c>
      <c r="S151" s="34">
        <f>S153+S157+S160+S163</f>
        <v>0</v>
      </c>
      <c r="T151" s="78">
        <f>R151/P151*100</f>
        <v>100</v>
      </c>
      <c r="U151" s="69"/>
      <c r="V151" s="79"/>
      <c r="W151" s="71"/>
      <c r="X151" s="191"/>
      <c r="AB151" s="73"/>
    </row>
    <row r="152" spans="1:28" s="72" customFormat="1" ht="18" hidden="1">
      <c r="A152" s="35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3"/>
      <c r="O152" s="32"/>
      <c r="P152" s="34"/>
      <c r="Q152" s="34"/>
      <c r="R152" s="34"/>
      <c r="S152" s="34"/>
      <c r="T152" s="78"/>
      <c r="U152" s="69"/>
      <c r="V152" s="79"/>
      <c r="W152" s="71"/>
      <c r="X152" s="223"/>
      <c r="AB152" s="73"/>
    </row>
    <row r="153" spans="1:28" s="58" customFormat="1" ht="18" hidden="1">
      <c r="A153" s="26" t="s">
        <v>20</v>
      </c>
      <c r="B153" s="27">
        <v>15</v>
      </c>
      <c r="C153" s="27" t="s">
        <v>20</v>
      </c>
      <c r="D153" s="27">
        <v>15</v>
      </c>
      <c r="E153" s="27" t="s">
        <v>10</v>
      </c>
      <c r="F153" s="27" t="s">
        <v>9</v>
      </c>
      <c r="G153" s="27" t="s">
        <v>13</v>
      </c>
      <c r="H153" s="27" t="s">
        <v>196</v>
      </c>
      <c r="I153" s="27" t="s">
        <v>35</v>
      </c>
      <c r="J153" s="27" t="s">
        <v>47</v>
      </c>
      <c r="K153" s="27" t="s">
        <v>47</v>
      </c>
      <c r="L153" s="27" t="s">
        <v>125</v>
      </c>
      <c r="M153" s="27"/>
      <c r="N153" s="28"/>
      <c r="O153" s="29" t="s">
        <v>182</v>
      </c>
      <c r="P153" s="30">
        <f>SUM(P154:P155)</f>
        <v>17750000</v>
      </c>
      <c r="Q153" s="30">
        <f>Q154</f>
        <v>0</v>
      </c>
      <c r="R153" s="30">
        <f>SUM(R154:R155)</f>
        <v>17750000</v>
      </c>
      <c r="S153" s="30">
        <f>SUM(S154:S155)</f>
        <v>0</v>
      </c>
      <c r="T153" s="55">
        <f>R153/P153*100</f>
        <v>100</v>
      </c>
      <c r="U153" s="83"/>
      <c r="V153" s="84"/>
      <c r="W153" s="57"/>
      <c r="X153" s="223"/>
      <c r="AB153" s="59"/>
    </row>
    <row r="154" spans="1:28" s="72" customFormat="1" ht="18" hidden="1">
      <c r="A154" s="35" t="s">
        <v>20</v>
      </c>
      <c r="B154" s="31">
        <v>15</v>
      </c>
      <c r="C154" s="31" t="s">
        <v>20</v>
      </c>
      <c r="D154" s="31">
        <v>15</v>
      </c>
      <c r="E154" s="31" t="s">
        <v>10</v>
      </c>
      <c r="F154" s="31" t="s">
        <v>9</v>
      </c>
      <c r="G154" s="31" t="s">
        <v>13</v>
      </c>
      <c r="H154" s="31" t="s">
        <v>196</v>
      </c>
      <c r="I154" s="31" t="s">
        <v>35</v>
      </c>
      <c r="J154" s="31" t="s">
        <v>47</v>
      </c>
      <c r="K154" s="31" t="s">
        <v>47</v>
      </c>
      <c r="L154" s="31" t="s">
        <v>125</v>
      </c>
      <c r="M154" s="31" t="s">
        <v>69</v>
      </c>
      <c r="N154" s="33"/>
      <c r="O154" s="32" t="s">
        <v>234</v>
      </c>
      <c r="P154" s="34">
        <v>6500000</v>
      </c>
      <c r="Q154" s="67"/>
      <c r="R154" s="77">
        <v>6500000</v>
      </c>
      <c r="S154" s="77">
        <f>P154-R154</f>
        <v>0</v>
      </c>
      <c r="T154" s="78">
        <f>R154/P154*100</f>
        <v>100</v>
      </c>
      <c r="U154" s="69"/>
      <c r="V154" s="79"/>
      <c r="W154" s="71"/>
      <c r="X154" s="223"/>
      <c r="AB154" s="73"/>
    </row>
    <row r="155" spans="1:28" s="72" customFormat="1" ht="18" hidden="1">
      <c r="A155" s="35" t="s">
        <v>20</v>
      </c>
      <c r="B155" s="31">
        <v>15</v>
      </c>
      <c r="C155" s="31" t="s">
        <v>20</v>
      </c>
      <c r="D155" s="31">
        <v>15</v>
      </c>
      <c r="E155" s="31" t="s">
        <v>10</v>
      </c>
      <c r="F155" s="31" t="s">
        <v>9</v>
      </c>
      <c r="G155" s="31" t="s">
        <v>13</v>
      </c>
      <c r="H155" s="31" t="s">
        <v>196</v>
      </c>
      <c r="I155" s="31" t="s">
        <v>35</v>
      </c>
      <c r="J155" s="31" t="s">
        <v>47</v>
      </c>
      <c r="K155" s="31" t="s">
        <v>47</v>
      </c>
      <c r="L155" s="31" t="s">
        <v>125</v>
      </c>
      <c r="M155" s="31" t="s">
        <v>148</v>
      </c>
      <c r="N155" s="33"/>
      <c r="O155" s="32" t="s">
        <v>235</v>
      </c>
      <c r="P155" s="34">
        <v>11250000</v>
      </c>
      <c r="Q155" s="67"/>
      <c r="R155" s="77">
        <v>11250000</v>
      </c>
      <c r="S155" s="77">
        <f>P155-R155</f>
        <v>0</v>
      </c>
      <c r="T155" s="78">
        <f>R155/P155*100</f>
        <v>100</v>
      </c>
      <c r="U155" s="69"/>
      <c r="V155" s="79"/>
      <c r="W155" s="71"/>
      <c r="X155" s="223"/>
      <c r="AB155" s="73"/>
    </row>
    <row r="156" spans="1:28" s="72" customFormat="1" ht="18" hidden="1">
      <c r="A156" s="35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3"/>
      <c r="O156" s="32"/>
      <c r="P156" s="34"/>
      <c r="Q156" s="67"/>
      <c r="R156" s="77"/>
      <c r="S156" s="77"/>
      <c r="T156" s="78"/>
      <c r="U156" s="69"/>
      <c r="V156" s="79"/>
      <c r="W156" s="71"/>
      <c r="X156" s="223"/>
      <c r="AB156" s="73"/>
    </row>
    <row r="157" spans="1:28" s="58" customFormat="1" ht="18" hidden="1">
      <c r="A157" s="26" t="s">
        <v>20</v>
      </c>
      <c r="B157" s="27">
        <v>15</v>
      </c>
      <c r="C157" s="27" t="s">
        <v>20</v>
      </c>
      <c r="D157" s="27">
        <v>15</v>
      </c>
      <c r="E157" s="27" t="s">
        <v>10</v>
      </c>
      <c r="F157" s="27" t="s">
        <v>9</v>
      </c>
      <c r="G157" s="27" t="s">
        <v>13</v>
      </c>
      <c r="H157" s="27" t="s">
        <v>196</v>
      </c>
      <c r="I157" s="27" t="s">
        <v>35</v>
      </c>
      <c r="J157" s="27" t="s">
        <v>47</v>
      </c>
      <c r="K157" s="27" t="s">
        <v>47</v>
      </c>
      <c r="L157" s="27" t="s">
        <v>196</v>
      </c>
      <c r="M157" s="27"/>
      <c r="N157" s="28"/>
      <c r="O157" s="29" t="s">
        <v>197</v>
      </c>
      <c r="P157" s="30">
        <f>P158</f>
        <v>1000000</v>
      </c>
      <c r="Q157" s="30">
        <f>Q158</f>
        <v>0</v>
      </c>
      <c r="R157" s="30">
        <f>R158</f>
        <v>1000000</v>
      </c>
      <c r="S157" s="30">
        <f>S158</f>
        <v>0</v>
      </c>
      <c r="T157" s="55">
        <f>R157/P157*100</f>
        <v>100</v>
      </c>
      <c r="U157" s="83"/>
      <c r="V157" s="84"/>
      <c r="W157" s="57"/>
      <c r="X157" s="223"/>
      <c r="AB157" s="59"/>
    </row>
    <row r="158" spans="1:28" s="72" customFormat="1" ht="18" hidden="1">
      <c r="A158" s="35" t="s">
        <v>20</v>
      </c>
      <c r="B158" s="31">
        <v>15</v>
      </c>
      <c r="C158" s="31" t="s">
        <v>20</v>
      </c>
      <c r="D158" s="31">
        <v>15</v>
      </c>
      <c r="E158" s="31" t="s">
        <v>10</v>
      </c>
      <c r="F158" s="31" t="s">
        <v>9</v>
      </c>
      <c r="G158" s="31" t="s">
        <v>13</v>
      </c>
      <c r="H158" s="31" t="s">
        <v>196</v>
      </c>
      <c r="I158" s="31" t="s">
        <v>35</v>
      </c>
      <c r="J158" s="31" t="s">
        <v>47</v>
      </c>
      <c r="K158" s="31" t="s">
        <v>47</v>
      </c>
      <c r="L158" s="31" t="s">
        <v>196</v>
      </c>
      <c r="M158" s="31" t="s">
        <v>16</v>
      </c>
      <c r="N158" s="33"/>
      <c r="O158" s="32" t="s">
        <v>198</v>
      </c>
      <c r="P158" s="34">
        <v>1000000</v>
      </c>
      <c r="Q158" s="67"/>
      <c r="R158" s="34">
        <v>1000000</v>
      </c>
      <c r="S158" s="77">
        <f>P158-R158</f>
        <v>0</v>
      </c>
      <c r="T158" s="78">
        <f>R158/P158*100</f>
        <v>100</v>
      </c>
      <c r="U158" s="69"/>
      <c r="V158" s="79"/>
      <c r="W158" s="71"/>
      <c r="X158" s="223"/>
      <c r="AB158" s="73"/>
    </row>
    <row r="159" spans="1:28" s="72" customFormat="1" ht="18" hidden="1">
      <c r="A159" s="35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3"/>
      <c r="O159" s="32"/>
      <c r="P159" s="34"/>
      <c r="Q159" s="67"/>
      <c r="R159" s="77"/>
      <c r="S159" s="77"/>
      <c r="T159" s="78"/>
      <c r="U159" s="69"/>
      <c r="V159" s="79"/>
      <c r="W159" s="71"/>
      <c r="X159" s="223"/>
      <c r="AB159" s="73"/>
    </row>
    <row r="160" spans="1:28" s="58" customFormat="1" ht="18" hidden="1">
      <c r="A160" s="26" t="s">
        <v>20</v>
      </c>
      <c r="B160" s="27">
        <v>15</v>
      </c>
      <c r="C160" s="27" t="s">
        <v>20</v>
      </c>
      <c r="D160" s="27">
        <v>15</v>
      </c>
      <c r="E160" s="27" t="s">
        <v>10</v>
      </c>
      <c r="F160" s="27" t="s">
        <v>9</v>
      </c>
      <c r="G160" s="27" t="s">
        <v>13</v>
      </c>
      <c r="H160" s="27" t="s">
        <v>196</v>
      </c>
      <c r="I160" s="27" t="s">
        <v>35</v>
      </c>
      <c r="J160" s="27" t="s">
        <v>47</v>
      </c>
      <c r="K160" s="27" t="s">
        <v>47</v>
      </c>
      <c r="L160" s="27" t="s">
        <v>134</v>
      </c>
      <c r="M160" s="27"/>
      <c r="N160" s="28"/>
      <c r="O160" s="29" t="s">
        <v>236</v>
      </c>
      <c r="P160" s="30">
        <f>P161</f>
        <v>4000000</v>
      </c>
      <c r="Q160" s="30" t="e">
        <f>#REF!</f>
        <v>#REF!</v>
      </c>
      <c r="R160" s="30">
        <f>R161</f>
        <v>4000000</v>
      </c>
      <c r="S160" s="30">
        <f>S161</f>
        <v>0</v>
      </c>
      <c r="T160" s="55">
        <f>R160/P160*100</f>
        <v>100</v>
      </c>
      <c r="U160" s="83"/>
      <c r="V160" s="84"/>
      <c r="W160" s="57"/>
      <c r="X160" s="223"/>
      <c r="AB160" s="59"/>
    </row>
    <row r="161" spans="1:28" s="72" customFormat="1" ht="18" hidden="1">
      <c r="A161" s="35" t="s">
        <v>20</v>
      </c>
      <c r="B161" s="31">
        <v>15</v>
      </c>
      <c r="C161" s="31" t="s">
        <v>20</v>
      </c>
      <c r="D161" s="31">
        <v>15</v>
      </c>
      <c r="E161" s="31" t="s">
        <v>10</v>
      </c>
      <c r="F161" s="31" t="s">
        <v>9</v>
      </c>
      <c r="G161" s="31" t="s">
        <v>13</v>
      </c>
      <c r="H161" s="31" t="s">
        <v>196</v>
      </c>
      <c r="I161" s="31" t="s">
        <v>35</v>
      </c>
      <c r="J161" s="31" t="s">
        <v>47</v>
      </c>
      <c r="K161" s="31" t="s">
        <v>47</v>
      </c>
      <c r="L161" s="31" t="s">
        <v>134</v>
      </c>
      <c r="M161" s="31" t="s">
        <v>22</v>
      </c>
      <c r="N161" s="33"/>
      <c r="O161" s="32" t="s">
        <v>172</v>
      </c>
      <c r="P161" s="34">
        <v>4000000</v>
      </c>
      <c r="Q161" s="67"/>
      <c r="R161" s="34">
        <v>4000000</v>
      </c>
      <c r="S161" s="77">
        <f>P161-R161</f>
        <v>0</v>
      </c>
      <c r="T161" s="78">
        <f>R161/P161*100</f>
        <v>100</v>
      </c>
      <c r="U161" s="69"/>
      <c r="V161" s="79"/>
      <c r="W161" s="71"/>
      <c r="X161" s="223"/>
      <c r="AB161" s="73"/>
    </row>
    <row r="162" spans="1:28" s="72" customFormat="1" ht="18" hidden="1">
      <c r="A162" s="35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3"/>
      <c r="O162" s="32"/>
      <c r="P162" s="34"/>
      <c r="Q162" s="67"/>
      <c r="R162" s="77"/>
      <c r="S162" s="77"/>
      <c r="T162" s="78"/>
      <c r="U162" s="69"/>
      <c r="V162" s="79"/>
      <c r="W162" s="71"/>
      <c r="X162" s="223"/>
      <c r="AB162" s="73"/>
    </row>
    <row r="163" spans="1:28" s="58" customFormat="1" ht="18" hidden="1">
      <c r="A163" s="26" t="s">
        <v>20</v>
      </c>
      <c r="B163" s="27">
        <v>15</v>
      </c>
      <c r="C163" s="27" t="s">
        <v>20</v>
      </c>
      <c r="D163" s="27">
        <v>15</v>
      </c>
      <c r="E163" s="27" t="s">
        <v>10</v>
      </c>
      <c r="F163" s="27" t="s">
        <v>9</v>
      </c>
      <c r="G163" s="27" t="s">
        <v>13</v>
      </c>
      <c r="H163" s="27" t="s">
        <v>196</v>
      </c>
      <c r="I163" s="27" t="s">
        <v>35</v>
      </c>
      <c r="J163" s="27" t="s">
        <v>47</v>
      </c>
      <c r="K163" s="27" t="s">
        <v>47</v>
      </c>
      <c r="L163" s="27" t="s">
        <v>135</v>
      </c>
      <c r="M163" s="27"/>
      <c r="N163" s="28"/>
      <c r="O163" s="29" t="s">
        <v>115</v>
      </c>
      <c r="P163" s="30">
        <f>P164</f>
        <v>900000</v>
      </c>
      <c r="Q163" s="30" t="e">
        <f>SUM(#REF!)</f>
        <v>#REF!</v>
      </c>
      <c r="R163" s="30">
        <f>R164</f>
        <v>900000</v>
      </c>
      <c r="S163" s="30">
        <f>S164</f>
        <v>0</v>
      </c>
      <c r="T163" s="55">
        <f>R163/P163*100</f>
        <v>100</v>
      </c>
      <c r="U163" s="83"/>
      <c r="V163" s="84"/>
      <c r="W163" s="57"/>
      <c r="X163" s="223"/>
      <c r="AB163" s="59"/>
    </row>
    <row r="164" spans="1:28" s="72" customFormat="1" ht="18" hidden="1">
      <c r="A164" s="35" t="s">
        <v>20</v>
      </c>
      <c r="B164" s="31">
        <v>15</v>
      </c>
      <c r="C164" s="31" t="s">
        <v>20</v>
      </c>
      <c r="D164" s="31">
        <v>15</v>
      </c>
      <c r="E164" s="31" t="s">
        <v>10</v>
      </c>
      <c r="F164" s="31" t="s">
        <v>9</v>
      </c>
      <c r="G164" s="31" t="s">
        <v>13</v>
      </c>
      <c r="H164" s="31" t="s">
        <v>196</v>
      </c>
      <c r="I164" s="31" t="s">
        <v>35</v>
      </c>
      <c r="J164" s="31" t="s">
        <v>47</v>
      </c>
      <c r="K164" s="31" t="s">
        <v>47</v>
      </c>
      <c r="L164" s="31" t="s">
        <v>135</v>
      </c>
      <c r="M164" s="31" t="s">
        <v>26</v>
      </c>
      <c r="N164" s="33"/>
      <c r="O164" s="32" t="s">
        <v>237</v>
      </c>
      <c r="P164" s="34">
        <v>900000</v>
      </c>
      <c r="Q164" s="67"/>
      <c r="R164" s="34">
        <v>900000</v>
      </c>
      <c r="S164" s="77">
        <f>P164-R164</f>
        <v>0</v>
      </c>
      <c r="T164" s="78">
        <f>R164/P164*100</f>
        <v>100</v>
      </c>
      <c r="U164" s="69"/>
      <c r="V164" s="79"/>
      <c r="W164" s="71"/>
      <c r="X164" s="223"/>
      <c r="AB164" s="73"/>
    </row>
    <row r="165" spans="1:28" s="72" customFormat="1" ht="18" hidden="1">
      <c r="A165" s="35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3"/>
      <c r="O165" s="32"/>
      <c r="P165" s="34"/>
      <c r="Q165" s="67"/>
      <c r="R165" s="77"/>
      <c r="S165" s="77"/>
      <c r="T165" s="78"/>
      <c r="U165" s="69"/>
      <c r="V165" s="79"/>
      <c r="W165" s="71"/>
      <c r="X165" s="223"/>
      <c r="AB165" s="73"/>
    </row>
    <row r="166" spans="1:28" s="72" customFormat="1" ht="18">
      <c r="A166" s="35" t="s">
        <v>20</v>
      </c>
      <c r="B166" s="31">
        <v>15</v>
      </c>
      <c r="C166" s="31" t="s">
        <v>20</v>
      </c>
      <c r="D166" s="31">
        <v>15</v>
      </c>
      <c r="E166" s="31" t="s">
        <v>10</v>
      </c>
      <c r="F166" s="31" t="s">
        <v>9</v>
      </c>
      <c r="G166" s="31" t="s">
        <v>13</v>
      </c>
      <c r="H166" s="31" t="s">
        <v>196</v>
      </c>
      <c r="I166" s="31" t="s">
        <v>35</v>
      </c>
      <c r="J166" s="31" t="s">
        <v>47</v>
      </c>
      <c r="K166" s="31" t="s">
        <v>21</v>
      </c>
      <c r="L166" s="31"/>
      <c r="M166" s="31"/>
      <c r="N166" s="33"/>
      <c r="O166" s="32" t="s">
        <v>103</v>
      </c>
      <c r="P166" s="34">
        <f>P168+P173+P176+P179+P184+P188</f>
        <v>2279689000</v>
      </c>
      <c r="Q166" s="34" t="e">
        <f>#REF!+#REF!+#REF!</f>
        <v>#REF!</v>
      </c>
      <c r="R166" s="34">
        <f>R168+R173+R176+R179+R184+R188</f>
        <v>2150705800</v>
      </c>
      <c r="S166" s="34">
        <f>S168+S173+S176+S179+S184+S188</f>
        <v>128983200</v>
      </c>
      <c r="T166" s="78">
        <f>R166/P166*100</f>
        <v>94.34207034380567</v>
      </c>
      <c r="U166" s="69"/>
      <c r="V166" s="79"/>
      <c r="W166" s="71"/>
      <c r="X166" s="242"/>
      <c r="AB166" s="73"/>
    </row>
    <row r="167" spans="1:28" s="72" customFormat="1" ht="18" hidden="1">
      <c r="A167" s="35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3"/>
      <c r="O167" s="231"/>
      <c r="P167" s="34"/>
      <c r="Q167" s="67"/>
      <c r="R167" s="77"/>
      <c r="S167" s="77"/>
      <c r="T167" s="78"/>
      <c r="U167" s="69"/>
      <c r="V167" s="79"/>
      <c r="W167" s="71"/>
      <c r="X167" s="223"/>
      <c r="AB167" s="73"/>
    </row>
    <row r="168" spans="1:28" s="58" customFormat="1" ht="18" hidden="1">
      <c r="A168" s="26" t="s">
        <v>20</v>
      </c>
      <c r="B168" s="27">
        <v>15</v>
      </c>
      <c r="C168" s="27" t="s">
        <v>20</v>
      </c>
      <c r="D168" s="27">
        <v>15</v>
      </c>
      <c r="E168" s="27" t="s">
        <v>10</v>
      </c>
      <c r="F168" s="27" t="s">
        <v>9</v>
      </c>
      <c r="G168" s="27" t="s">
        <v>13</v>
      </c>
      <c r="H168" s="27" t="s">
        <v>196</v>
      </c>
      <c r="I168" s="27" t="s">
        <v>35</v>
      </c>
      <c r="J168" s="27" t="s">
        <v>47</v>
      </c>
      <c r="K168" s="27" t="s">
        <v>21</v>
      </c>
      <c r="L168" s="27" t="s">
        <v>178</v>
      </c>
      <c r="M168" s="27"/>
      <c r="N168" s="28"/>
      <c r="O168" s="230" t="s">
        <v>179</v>
      </c>
      <c r="P168" s="30">
        <f>SUM(P169:P171)</f>
        <v>1897017000</v>
      </c>
      <c r="Q168" s="30" t="e">
        <f>#REF!</f>
        <v>#REF!</v>
      </c>
      <c r="R168" s="30">
        <f>SUM(R169:R171)</f>
        <v>1773208800</v>
      </c>
      <c r="S168" s="30">
        <f>SUM(S169:S171)</f>
        <v>123808200</v>
      </c>
      <c r="T168" s="55">
        <f>R168/P168*100</f>
        <v>93.4735323932258</v>
      </c>
      <c r="U168" s="83"/>
      <c r="V168" s="84"/>
      <c r="W168" s="57"/>
      <c r="X168" s="190"/>
      <c r="AB168" s="59"/>
    </row>
    <row r="169" spans="1:28" s="72" customFormat="1" ht="18" hidden="1">
      <c r="A169" s="35" t="s">
        <v>20</v>
      </c>
      <c r="B169" s="31">
        <v>15</v>
      </c>
      <c r="C169" s="31" t="s">
        <v>20</v>
      </c>
      <c r="D169" s="31">
        <v>15</v>
      </c>
      <c r="E169" s="31" t="s">
        <v>10</v>
      </c>
      <c r="F169" s="31" t="s">
        <v>9</v>
      </c>
      <c r="G169" s="31" t="s">
        <v>13</v>
      </c>
      <c r="H169" s="31" t="s">
        <v>196</v>
      </c>
      <c r="I169" s="31" t="s">
        <v>35</v>
      </c>
      <c r="J169" s="31" t="s">
        <v>47</v>
      </c>
      <c r="K169" s="31" t="s">
        <v>21</v>
      </c>
      <c r="L169" s="31" t="s">
        <v>178</v>
      </c>
      <c r="M169" s="31" t="s">
        <v>13</v>
      </c>
      <c r="N169" s="33"/>
      <c r="O169" s="233" t="s">
        <v>344</v>
      </c>
      <c r="P169" s="34">
        <v>788317000</v>
      </c>
      <c r="Q169" s="67"/>
      <c r="R169" s="34">
        <v>681170800</v>
      </c>
      <c r="S169" s="77">
        <f>P169-R169</f>
        <v>107146200</v>
      </c>
      <c r="T169" s="78">
        <f>R169/P169*100</f>
        <v>86.4082342509422</v>
      </c>
      <c r="U169" s="69"/>
      <c r="V169" s="79"/>
      <c r="W169" s="71"/>
      <c r="X169" s="190"/>
      <c r="AB169" s="73"/>
    </row>
    <row r="170" spans="1:28" s="72" customFormat="1" ht="18" hidden="1">
      <c r="A170" s="35" t="s">
        <v>20</v>
      </c>
      <c r="B170" s="31">
        <v>15</v>
      </c>
      <c r="C170" s="31" t="s">
        <v>20</v>
      </c>
      <c r="D170" s="31">
        <v>15</v>
      </c>
      <c r="E170" s="31" t="s">
        <v>10</v>
      </c>
      <c r="F170" s="31" t="s">
        <v>9</v>
      </c>
      <c r="G170" s="31" t="s">
        <v>13</v>
      </c>
      <c r="H170" s="31" t="s">
        <v>196</v>
      </c>
      <c r="I170" s="31" t="s">
        <v>35</v>
      </c>
      <c r="J170" s="31" t="s">
        <v>47</v>
      </c>
      <c r="K170" s="31" t="s">
        <v>21</v>
      </c>
      <c r="L170" s="31" t="s">
        <v>178</v>
      </c>
      <c r="M170" s="31" t="s">
        <v>14</v>
      </c>
      <c r="N170" s="33"/>
      <c r="O170" s="233" t="s">
        <v>345</v>
      </c>
      <c r="P170" s="34">
        <v>900000000</v>
      </c>
      <c r="Q170" s="67"/>
      <c r="R170" s="34">
        <v>896838000</v>
      </c>
      <c r="S170" s="77">
        <f>P170-R170</f>
        <v>3162000</v>
      </c>
      <c r="T170" s="78">
        <f>R170/P170*100</f>
        <v>99.64866666666666</v>
      </c>
      <c r="U170" s="69"/>
      <c r="V170" s="79"/>
      <c r="W170" s="71"/>
      <c r="X170" s="190"/>
      <c r="AB170" s="73"/>
    </row>
    <row r="171" spans="1:28" s="72" customFormat="1" ht="18" hidden="1">
      <c r="A171" s="35" t="s">
        <v>20</v>
      </c>
      <c r="B171" s="31">
        <v>15</v>
      </c>
      <c r="C171" s="31" t="s">
        <v>20</v>
      </c>
      <c r="D171" s="31">
        <v>15</v>
      </c>
      <c r="E171" s="31" t="s">
        <v>10</v>
      </c>
      <c r="F171" s="31" t="s">
        <v>9</v>
      </c>
      <c r="G171" s="31" t="s">
        <v>13</v>
      </c>
      <c r="H171" s="31" t="s">
        <v>196</v>
      </c>
      <c r="I171" s="31" t="s">
        <v>35</v>
      </c>
      <c r="J171" s="31" t="s">
        <v>47</v>
      </c>
      <c r="K171" s="31" t="s">
        <v>21</v>
      </c>
      <c r="L171" s="31" t="s">
        <v>178</v>
      </c>
      <c r="M171" s="31" t="s">
        <v>22</v>
      </c>
      <c r="N171" s="33"/>
      <c r="O171" s="233" t="s">
        <v>346</v>
      </c>
      <c r="P171" s="34">
        <v>208700000</v>
      </c>
      <c r="Q171" s="67"/>
      <c r="R171" s="34">
        <v>195200000</v>
      </c>
      <c r="S171" s="77">
        <f>P171-R171</f>
        <v>13500000</v>
      </c>
      <c r="T171" s="78">
        <f>R171/P171*100</f>
        <v>93.53138476281744</v>
      </c>
      <c r="U171" s="69"/>
      <c r="V171" s="79"/>
      <c r="W171" s="71"/>
      <c r="X171" s="190"/>
      <c r="AB171" s="73"/>
    </row>
    <row r="172" spans="1:28" s="72" customFormat="1" ht="18" hidden="1">
      <c r="A172" s="35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3"/>
      <c r="O172" s="32"/>
      <c r="P172" s="34"/>
      <c r="Q172" s="67"/>
      <c r="R172" s="77"/>
      <c r="S172" s="77"/>
      <c r="T172" s="78"/>
      <c r="U172" s="69"/>
      <c r="V172" s="79"/>
      <c r="W172" s="71"/>
      <c r="X172" s="190"/>
      <c r="AB172" s="73"/>
    </row>
    <row r="173" spans="1:28" s="58" customFormat="1" ht="33" hidden="1">
      <c r="A173" s="26" t="s">
        <v>20</v>
      </c>
      <c r="B173" s="27">
        <v>15</v>
      </c>
      <c r="C173" s="27" t="s">
        <v>20</v>
      </c>
      <c r="D173" s="27">
        <v>15</v>
      </c>
      <c r="E173" s="27" t="s">
        <v>10</v>
      </c>
      <c r="F173" s="27" t="s">
        <v>9</v>
      </c>
      <c r="G173" s="27" t="s">
        <v>13</v>
      </c>
      <c r="H173" s="27" t="s">
        <v>196</v>
      </c>
      <c r="I173" s="27" t="s">
        <v>35</v>
      </c>
      <c r="J173" s="27" t="s">
        <v>47</v>
      </c>
      <c r="K173" s="27" t="s">
        <v>21</v>
      </c>
      <c r="L173" s="27" t="s">
        <v>229</v>
      </c>
      <c r="M173" s="27"/>
      <c r="N173" s="28"/>
      <c r="O173" s="29" t="s">
        <v>334</v>
      </c>
      <c r="P173" s="30">
        <f>P174</f>
        <v>13000000</v>
      </c>
      <c r="Q173" s="30" t="e">
        <f>#REF!</f>
        <v>#REF!</v>
      </c>
      <c r="R173" s="30">
        <f>R174</f>
        <v>13000000</v>
      </c>
      <c r="S173" s="30">
        <f>S174</f>
        <v>0</v>
      </c>
      <c r="T173" s="55">
        <f>R173/P173*100</f>
        <v>100</v>
      </c>
      <c r="U173" s="83"/>
      <c r="V173" s="84"/>
      <c r="W173" s="57"/>
      <c r="X173" s="190"/>
      <c r="AB173" s="59"/>
    </row>
    <row r="174" spans="1:28" s="72" customFormat="1" ht="18" hidden="1">
      <c r="A174" s="35" t="s">
        <v>20</v>
      </c>
      <c r="B174" s="31">
        <v>15</v>
      </c>
      <c r="C174" s="31" t="s">
        <v>20</v>
      </c>
      <c r="D174" s="31">
        <v>15</v>
      </c>
      <c r="E174" s="31" t="s">
        <v>10</v>
      </c>
      <c r="F174" s="31" t="s">
        <v>9</v>
      </c>
      <c r="G174" s="31" t="s">
        <v>13</v>
      </c>
      <c r="H174" s="31" t="s">
        <v>196</v>
      </c>
      <c r="I174" s="31" t="s">
        <v>35</v>
      </c>
      <c r="J174" s="31" t="s">
        <v>47</v>
      </c>
      <c r="K174" s="31" t="s">
        <v>21</v>
      </c>
      <c r="L174" s="31" t="s">
        <v>229</v>
      </c>
      <c r="M174" s="31" t="s">
        <v>14</v>
      </c>
      <c r="N174" s="33"/>
      <c r="O174" s="32" t="s">
        <v>335</v>
      </c>
      <c r="P174" s="34">
        <v>13000000</v>
      </c>
      <c r="Q174" s="67"/>
      <c r="R174" s="34">
        <v>13000000</v>
      </c>
      <c r="S174" s="77">
        <f>P174-R174</f>
        <v>0</v>
      </c>
      <c r="T174" s="78">
        <f>R174/P174*100</f>
        <v>100</v>
      </c>
      <c r="U174" s="69"/>
      <c r="V174" s="79"/>
      <c r="W174" s="71"/>
      <c r="X174" s="190"/>
      <c r="AB174" s="73"/>
    </row>
    <row r="175" spans="1:28" s="72" customFormat="1" ht="18" hidden="1">
      <c r="A175" s="35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3"/>
      <c r="O175" s="32"/>
      <c r="P175" s="34"/>
      <c r="Q175" s="67"/>
      <c r="R175" s="77"/>
      <c r="S175" s="77"/>
      <c r="T175" s="78"/>
      <c r="U175" s="69"/>
      <c r="V175" s="79"/>
      <c r="W175" s="71"/>
      <c r="X175" s="190"/>
      <c r="AB175" s="73"/>
    </row>
    <row r="176" spans="1:28" s="58" customFormat="1" ht="18" hidden="1">
      <c r="A176" s="26" t="s">
        <v>20</v>
      </c>
      <c r="B176" s="27">
        <v>15</v>
      </c>
      <c r="C176" s="27" t="s">
        <v>20</v>
      </c>
      <c r="D176" s="27">
        <v>15</v>
      </c>
      <c r="E176" s="27" t="s">
        <v>10</v>
      </c>
      <c r="F176" s="27" t="s">
        <v>9</v>
      </c>
      <c r="G176" s="27" t="s">
        <v>13</v>
      </c>
      <c r="H176" s="27" t="s">
        <v>196</v>
      </c>
      <c r="I176" s="27" t="s">
        <v>35</v>
      </c>
      <c r="J176" s="27" t="s">
        <v>47</v>
      </c>
      <c r="K176" s="27" t="s">
        <v>21</v>
      </c>
      <c r="L176" s="27">
        <v>18</v>
      </c>
      <c r="M176" s="27"/>
      <c r="N176" s="28"/>
      <c r="O176" s="29" t="s">
        <v>238</v>
      </c>
      <c r="P176" s="30">
        <f>P177</f>
        <v>9092000</v>
      </c>
      <c r="Q176" s="30" t="e">
        <f>#REF!</f>
        <v>#REF!</v>
      </c>
      <c r="R176" s="30">
        <f>R177</f>
        <v>9092000</v>
      </c>
      <c r="S176" s="30">
        <f>S177</f>
        <v>0</v>
      </c>
      <c r="T176" s="55">
        <f>R176/P176*100</f>
        <v>100</v>
      </c>
      <c r="U176" s="83"/>
      <c r="V176" s="84"/>
      <c r="W176" s="57"/>
      <c r="X176" s="190"/>
      <c r="AB176" s="59"/>
    </row>
    <row r="177" spans="1:28" s="72" customFormat="1" ht="18" hidden="1">
      <c r="A177" s="35" t="s">
        <v>20</v>
      </c>
      <c r="B177" s="31">
        <v>15</v>
      </c>
      <c r="C177" s="31" t="s">
        <v>20</v>
      </c>
      <c r="D177" s="31">
        <v>15</v>
      </c>
      <c r="E177" s="31" t="s">
        <v>10</v>
      </c>
      <c r="F177" s="31" t="s">
        <v>9</v>
      </c>
      <c r="G177" s="31" t="s">
        <v>13</v>
      </c>
      <c r="H177" s="31" t="s">
        <v>196</v>
      </c>
      <c r="I177" s="31" t="s">
        <v>35</v>
      </c>
      <c r="J177" s="31" t="s">
        <v>47</v>
      </c>
      <c r="K177" s="31" t="s">
        <v>21</v>
      </c>
      <c r="L177" s="31">
        <v>18</v>
      </c>
      <c r="M177" s="31" t="s">
        <v>22</v>
      </c>
      <c r="N177" s="33"/>
      <c r="O177" s="32" t="s">
        <v>200</v>
      </c>
      <c r="P177" s="34">
        <v>9092000</v>
      </c>
      <c r="Q177" s="67"/>
      <c r="R177" s="34">
        <v>9092000</v>
      </c>
      <c r="S177" s="77">
        <f>P177-R177</f>
        <v>0</v>
      </c>
      <c r="T177" s="78">
        <f>R177/P177*100</f>
        <v>100</v>
      </c>
      <c r="U177" s="69"/>
      <c r="V177" s="79"/>
      <c r="W177" s="71"/>
      <c r="X177" s="190"/>
      <c r="AB177" s="73"/>
    </row>
    <row r="178" spans="1:28" s="72" customFormat="1" ht="18" hidden="1">
      <c r="A178" s="35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3"/>
      <c r="O178" s="32"/>
      <c r="P178" s="34"/>
      <c r="Q178" s="67"/>
      <c r="R178" s="77"/>
      <c r="S178" s="77"/>
      <c r="T178" s="78"/>
      <c r="U178" s="69"/>
      <c r="V178" s="79"/>
      <c r="W178" s="71"/>
      <c r="X178" s="190"/>
      <c r="AB178" s="73"/>
    </row>
    <row r="179" spans="1:28" s="58" customFormat="1" ht="18" hidden="1">
      <c r="A179" s="26" t="s">
        <v>20</v>
      </c>
      <c r="B179" s="27">
        <v>15</v>
      </c>
      <c r="C179" s="27" t="s">
        <v>20</v>
      </c>
      <c r="D179" s="27">
        <v>15</v>
      </c>
      <c r="E179" s="27" t="s">
        <v>10</v>
      </c>
      <c r="F179" s="27" t="s">
        <v>9</v>
      </c>
      <c r="G179" s="27" t="s">
        <v>13</v>
      </c>
      <c r="H179" s="27" t="s">
        <v>196</v>
      </c>
      <c r="I179" s="27" t="s">
        <v>35</v>
      </c>
      <c r="J179" s="27" t="s">
        <v>47</v>
      </c>
      <c r="K179" s="27" t="s">
        <v>21</v>
      </c>
      <c r="L179" s="27">
        <v>19</v>
      </c>
      <c r="M179" s="27"/>
      <c r="N179" s="28"/>
      <c r="O179" s="29" t="s">
        <v>171</v>
      </c>
      <c r="P179" s="30">
        <f>SUM(P180:P182)</f>
        <v>239080000</v>
      </c>
      <c r="Q179" s="30">
        <f>Q182</f>
        <v>0</v>
      </c>
      <c r="R179" s="30">
        <f>SUM(R180:R182)</f>
        <v>238155000</v>
      </c>
      <c r="S179" s="30">
        <f>SUM(S180:S182)</f>
        <v>925000</v>
      </c>
      <c r="T179" s="55">
        <f>R179/P179*100</f>
        <v>99.61310021750042</v>
      </c>
      <c r="U179" s="83"/>
      <c r="V179" s="84"/>
      <c r="W179" s="57"/>
      <c r="X179" s="190"/>
      <c r="AB179" s="59"/>
    </row>
    <row r="180" spans="1:28" s="72" customFormat="1" ht="18" hidden="1">
      <c r="A180" s="35" t="s">
        <v>20</v>
      </c>
      <c r="B180" s="31">
        <v>15</v>
      </c>
      <c r="C180" s="31" t="s">
        <v>20</v>
      </c>
      <c r="D180" s="31">
        <v>15</v>
      </c>
      <c r="E180" s="31" t="s">
        <v>10</v>
      </c>
      <c r="F180" s="31" t="s">
        <v>9</v>
      </c>
      <c r="G180" s="31" t="s">
        <v>13</v>
      </c>
      <c r="H180" s="31" t="s">
        <v>196</v>
      </c>
      <c r="I180" s="31" t="s">
        <v>35</v>
      </c>
      <c r="J180" s="31" t="s">
        <v>47</v>
      </c>
      <c r="K180" s="31" t="s">
        <v>21</v>
      </c>
      <c r="L180" s="31">
        <v>19</v>
      </c>
      <c r="M180" s="31" t="s">
        <v>10</v>
      </c>
      <c r="N180" s="33"/>
      <c r="O180" s="32" t="s">
        <v>201</v>
      </c>
      <c r="P180" s="34">
        <v>65400000</v>
      </c>
      <c r="Q180" s="67"/>
      <c r="R180" s="34">
        <v>65035000</v>
      </c>
      <c r="S180" s="77">
        <f>P180-R180</f>
        <v>365000</v>
      </c>
      <c r="T180" s="78">
        <f>R180/P180*100</f>
        <v>99.44189602446482</v>
      </c>
      <c r="U180" s="69"/>
      <c r="V180" s="79"/>
      <c r="W180" s="71"/>
      <c r="X180" s="190"/>
      <c r="AB180" s="73"/>
    </row>
    <row r="181" spans="1:28" s="72" customFormat="1" ht="18" hidden="1">
      <c r="A181" s="35" t="s">
        <v>20</v>
      </c>
      <c r="B181" s="31">
        <v>15</v>
      </c>
      <c r="C181" s="31" t="s">
        <v>20</v>
      </c>
      <c r="D181" s="31">
        <v>15</v>
      </c>
      <c r="E181" s="31" t="s">
        <v>10</v>
      </c>
      <c r="F181" s="31" t="s">
        <v>9</v>
      </c>
      <c r="G181" s="31" t="s">
        <v>13</v>
      </c>
      <c r="H181" s="31" t="s">
        <v>196</v>
      </c>
      <c r="I181" s="31" t="s">
        <v>35</v>
      </c>
      <c r="J181" s="31" t="s">
        <v>47</v>
      </c>
      <c r="K181" s="31" t="s">
        <v>21</v>
      </c>
      <c r="L181" s="31">
        <v>19</v>
      </c>
      <c r="M181" s="31" t="s">
        <v>26</v>
      </c>
      <c r="N181" s="33"/>
      <c r="O181" s="32" t="s">
        <v>336</v>
      </c>
      <c r="P181" s="34">
        <v>66000000</v>
      </c>
      <c r="Q181" s="67"/>
      <c r="R181" s="34">
        <v>66000000</v>
      </c>
      <c r="S181" s="77">
        <f>P181-R181</f>
        <v>0</v>
      </c>
      <c r="T181" s="78">
        <f>R181/P181*100</f>
        <v>100</v>
      </c>
      <c r="U181" s="69"/>
      <c r="V181" s="79"/>
      <c r="W181" s="71"/>
      <c r="X181" s="190"/>
      <c r="AB181" s="73"/>
    </row>
    <row r="182" spans="1:28" s="72" customFormat="1" ht="18" hidden="1">
      <c r="A182" s="35" t="s">
        <v>20</v>
      </c>
      <c r="B182" s="31">
        <v>15</v>
      </c>
      <c r="C182" s="31" t="s">
        <v>20</v>
      </c>
      <c r="D182" s="31">
        <v>15</v>
      </c>
      <c r="E182" s="31" t="s">
        <v>10</v>
      </c>
      <c r="F182" s="31" t="s">
        <v>9</v>
      </c>
      <c r="G182" s="31" t="s">
        <v>13</v>
      </c>
      <c r="H182" s="31" t="s">
        <v>196</v>
      </c>
      <c r="I182" s="31" t="s">
        <v>35</v>
      </c>
      <c r="J182" s="31" t="s">
        <v>47</v>
      </c>
      <c r="K182" s="31" t="s">
        <v>21</v>
      </c>
      <c r="L182" s="31">
        <v>19</v>
      </c>
      <c r="M182" s="31" t="s">
        <v>34</v>
      </c>
      <c r="N182" s="33"/>
      <c r="O182" s="32" t="s">
        <v>173</v>
      </c>
      <c r="P182" s="34">
        <v>107680000</v>
      </c>
      <c r="Q182" s="67"/>
      <c r="R182" s="34">
        <v>107120000</v>
      </c>
      <c r="S182" s="77">
        <f>P182-R182</f>
        <v>560000</v>
      </c>
      <c r="T182" s="78">
        <f>R182/P182*100</f>
        <v>99.47994056463597</v>
      </c>
      <c r="U182" s="69"/>
      <c r="V182" s="79"/>
      <c r="W182" s="71"/>
      <c r="X182" s="190"/>
      <c r="AB182" s="73"/>
    </row>
    <row r="183" spans="1:28" s="72" customFormat="1" ht="18" hidden="1">
      <c r="A183" s="35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3"/>
      <c r="O183" s="32"/>
      <c r="P183" s="34"/>
      <c r="Q183" s="67"/>
      <c r="R183" s="77"/>
      <c r="S183" s="77"/>
      <c r="T183" s="78"/>
      <c r="U183" s="69"/>
      <c r="V183" s="79"/>
      <c r="W183" s="71"/>
      <c r="X183" s="190"/>
      <c r="AB183" s="73"/>
    </row>
    <row r="184" spans="1:28" s="58" customFormat="1" ht="18" hidden="1">
      <c r="A184" s="26" t="s">
        <v>20</v>
      </c>
      <c r="B184" s="27">
        <v>15</v>
      </c>
      <c r="C184" s="27" t="s">
        <v>20</v>
      </c>
      <c r="D184" s="27">
        <v>15</v>
      </c>
      <c r="E184" s="27" t="s">
        <v>10</v>
      </c>
      <c r="F184" s="27" t="s">
        <v>9</v>
      </c>
      <c r="G184" s="27" t="s">
        <v>13</v>
      </c>
      <c r="H184" s="27" t="s">
        <v>196</v>
      </c>
      <c r="I184" s="27" t="s">
        <v>35</v>
      </c>
      <c r="J184" s="27" t="s">
        <v>47</v>
      </c>
      <c r="K184" s="27" t="s">
        <v>21</v>
      </c>
      <c r="L184" s="27" t="s">
        <v>137</v>
      </c>
      <c r="M184" s="27"/>
      <c r="N184" s="28"/>
      <c r="O184" s="29" t="s">
        <v>138</v>
      </c>
      <c r="P184" s="30">
        <f>SUM(P185:P186)</f>
        <v>75500000</v>
      </c>
      <c r="Q184" s="30">
        <f>Q185</f>
        <v>0</v>
      </c>
      <c r="R184" s="30">
        <f>SUM(R185:R186)</f>
        <v>75250000</v>
      </c>
      <c r="S184" s="30">
        <f>SUM(S185:S186)</f>
        <v>250000</v>
      </c>
      <c r="T184" s="55">
        <f>R184/P184*100</f>
        <v>99.66887417218543</v>
      </c>
      <c r="U184" s="83"/>
      <c r="V184" s="84"/>
      <c r="W184" s="57"/>
      <c r="X184" s="190"/>
      <c r="AB184" s="59"/>
    </row>
    <row r="185" spans="1:28" s="72" customFormat="1" ht="18" hidden="1">
      <c r="A185" s="35" t="s">
        <v>20</v>
      </c>
      <c r="B185" s="31">
        <v>15</v>
      </c>
      <c r="C185" s="31" t="s">
        <v>20</v>
      </c>
      <c r="D185" s="31">
        <v>15</v>
      </c>
      <c r="E185" s="31" t="s">
        <v>10</v>
      </c>
      <c r="F185" s="31" t="s">
        <v>9</v>
      </c>
      <c r="G185" s="31" t="s">
        <v>13</v>
      </c>
      <c r="H185" s="31" t="s">
        <v>196</v>
      </c>
      <c r="I185" s="31" t="s">
        <v>35</v>
      </c>
      <c r="J185" s="31" t="s">
        <v>47</v>
      </c>
      <c r="K185" s="31" t="s">
        <v>21</v>
      </c>
      <c r="L185" s="31" t="s">
        <v>137</v>
      </c>
      <c r="M185" s="31" t="s">
        <v>13</v>
      </c>
      <c r="N185" s="33"/>
      <c r="O185" s="32" t="s">
        <v>174</v>
      </c>
      <c r="P185" s="34">
        <v>51000000</v>
      </c>
      <c r="Q185" s="67"/>
      <c r="R185" s="34">
        <v>50890000</v>
      </c>
      <c r="S185" s="77">
        <f>P185-R185</f>
        <v>110000</v>
      </c>
      <c r="T185" s="78">
        <f>R185/P185*100</f>
        <v>99.7843137254902</v>
      </c>
      <c r="U185" s="69"/>
      <c r="V185" s="79"/>
      <c r="W185" s="71"/>
      <c r="X185" s="190"/>
      <c r="AB185" s="73"/>
    </row>
    <row r="186" spans="1:28" s="72" customFormat="1" ht="18" hidden="1">
      <c r="A186" s="35" t="s">
        <v>20</v>
      </c>
      <c r="B186" s="31">
        <v>15</v>
      </c>
      <c r="C186" s="31" t="s">
        <v>20</v>
      </c>
      <c r="D186" s="31">
        <v>15</v>
      </c>
      <c r="E186" s="31" t="s">
        <v>10</v>
      </c>
      <c r="F186" s="31" t="s">
        <v>9</v>
      </c>
      <c r="G186" s="31" t="s">
        <v>13</v>
      </c>
      <c r="H186" s="31" t="s">
        <v>196</v>
      </c>
      <c r="I186" s="31" t="s">
        <v>35</v>
      </c>
      <c r="J186" s="31" t="s">
        <v>47</v>
      </c>
      <c r="K186" s="31" t="s">
        <v>21</v>
      </c>
      <c r="L186" s="31" t="s">
        <v>137</v>
      </c>
      <c r="M186" s="31" t="s">
        <v>22</v>
      </c>
      <c r="N186" s="33"/>
      <c r="O186" s="32" t="s">
        <v>240</v>
      </c>
      <c r="P186" s="34">
        <v>24500000</v>
      </c>
      <c r="Q186" s="67"/>
      <c r="R186" s="34">
        <v>24360000</v>
      </c>
      <c r="S186" s="77">
        <f>P186-R186</f>
        <v>140000</v>
      </c>
      <c r="T186" s="78">
        <f>R186/P186*100</f>
        <v>99.42857142857143</v>
      </c>
      <c r="U186" s="69"/>
      <c r="V186" s="79"/>
      <c r="W186" s="71"/>
      <c r="X186" s="190"/>
      <c r="AB186" s="73"/>
    </row>
    <row r="187" spans="1:28" s="72" customFormat="1" ht="18" hidden="1">
      <c r="A187" s="35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3"/>
      <c r="O187" s="32"/>
      <c r="P187" s="34"/>
      <c r="Q187" s="67"/>
      <c r="R187" s="77"/>
      <c r="S187" s="77"/>
      <c r="T187" s="78"/>
      <c r="U187" s="69"/>
      <c r="V187" s="79"/>
      <c r="W187" s="71"/>
      <c r="X187" s="190"/>
      <c r="AB187" s="73"/>
    </row>
    <row r="188" spans="1:28" s="58" customFormat="1" ht="18" hidden="1">
      <c r="A188" s="26" t="s">
        <v>20</v>
      </c>
      <c r="B188" s="27">
        <v>15</v>
      </c>
      <c r="C188" s="27" t="s">
        <v>20</v>
      </c>
      <c r="D188" s="27">
        <v>15</v>
      </c>
      <c r="E188" s="27" t="s">
        <v>10</v>
      </c>
      <c r="F188" s="27" t="s">
        <v>9</v>
      </c>
      <c r="G188" s="27" t="s">
        <v>13</v>
      </c>
      <c r="H188" s="27" t="s">
        <v>196</v>
      </c>
      <c r="I188" s="27" t="s">
        <v>35</v>
      </c>
      <c r="J188" s="27" t="s">
        <v>47</v>
      </c>
      <c r="K188" s="27" t="s">
        <v>21</v>
      </c>
      <c r="L188" s="27" t="s">
        <v>241</v>
      </c>
      <c r="M188" s="27"/>
      <c r="N188" s="28"/>
      <c r="O188" s="29" t="s">
        <v>242</v>
      </c>
      <c r="P188" s="30">
        <f>SUM(P189:P190)</f>
        <v>46000000</v>
      </c>
      <c r="Q188" s="30">
        <f>Q189</f>
        <v>0</v>
      </c>
      <c r="R188" s="30">
        <f>SUM(R189:R190)</f>
        <v>42000000</v>
      </c>
      <c r="S188" s="30">
        <f>SUM(S189:S190)</f>
        <v>4000000</v>
      </c>
      <c r="T188" s="55">
        <f>R188/P188*100</f>
        <v>91.30434782608695</v>
      </c>
      <c r="U188" s="83"/>
      <c r="V188" s="84"/>
      <c r="W188" s="57"/>
      <c r="X188" s="190"/>
      <c r="AB188" s="59"/>
    </row>
    <row r="189" spans="1:28" s="72" customFormat="1" ht="18" hidden="1">
      <c r="A189" s="35" t="s">
        <v>20</v>
      </c>
      <c r="B189" s="31">
        <v>15</v>
      </c>
      <c r="C189" s="31" t="s">
        <v>20</v>
      </c>
      <c r="D189" s="31">
        <v>15</v>
      </c>
      <c r="E189" s="31" t="s">
        <v>10</v>
      </c>
      <c r="F189" s="31" t="s">
        <v>9</v>
      </c>
      <c r="G189" s="31" t="s">
        <v>13</v>
      </c>
      <c r="H189" s="31" t="s">
        <v>196</v>
      </c>
      <c r="I189" s="31" t="s">
        <v>35</v>
      </c>
      <c r="J189" s="31" t="s">
        <v>47</v>
      </c>
      <c r="K189" s="31" t="s">
        <v>21</v>
      </c>
      <c r="L189" s="31" t="s">
        <v>241</v>
      </c>
      <c r="M189" s="31" t="s">
        <v>10</v>
      </c>
      <c r="N189" s="33"/>
      <c r="O189" s="32" t="s">
        <v>337</v>
      </c>
      <c r="P189" s="34">
        <v>5000000</v>
      </c>
      <c r="Q189" s="67"/>
      <c r="R189" s="34">
        <v>4500000</v>
      </c>
      <c r="S189" s="77">
        <f>P189-R189</f>
        <v>500000</v>
      </c>
      <c r="T189" s="78">
        <f>R189/P189*100</f>
        <v>90</v>
      </c>
      <c r="U189" s="69"/>
      <c r="V189" s="79"/>
      <c r="W189" s="71"/>
      <c r="X189" s="190"/>
      <c r="AB189" s="73"/>
    </row>
    <row r="190" spans="1:28" s="72" customFormat="1" ht="18" hidden="1">
      <c r="A190" s="35" t="s">
        <v>20</v>
      </c>
      <c r="B190" s="31">
        <v>15</v>
      </c>
      <c r="C190" s="31" t="s">
        <v>20</v>
      </c>
      <c r="D190" s="31">
        <v>15</v>
      </c>
      <c r="E190" s="31" t="s">
        <v>10</v>
      </c>
      <c r="F190" s="31" t="s">
        <v>9</v>
      </c>
      <c r="G190" s="31" t="s">
        <v>13</v>
      </c>
      <c r="H190" s="31" t="s">
        <v>196</v>
      </c>
      <c r="I190" s="31" t="s">
        <v>35</v>
      </c>
      <c r="J190" s="31" t="s">
        <v>47</v>
      </c>
      <c r="K190" s="31" t="s">
        <v>21</v>
      </c>
      <c r="L190" s="31" t="s">
        <v>241</v>
      </c>
      <c r="M190" s="31" t="s">
        <v>26</v>
      </c>
      <c r="N190" s="33"/>
      <c r="O190" s="32" t="s">
        <v>243</v>
      </c>
      <c r="P190" s="34">
        <v>41000000</v>
      </c>
      <c r="Q190" s="67"/>
      <c r="R190" s="34">
        <v>37500000</v>
      </c>
      <c r="S190" s="77">
        <f>P190-R190</f>
        <v>3500000</v>
      </c>
      <c r="T190" s="78">
        <f>R190/P190*100</f>
        <v>91.46341463414635</v>
      </c>
      <c r="U190" s="69"/>
      <c r="V190" s="79"/>
      <c r="W190" s="71"/>
      <c r="X190" s="190"/>
      <c r="AB190" s="73"/>
    </row>
    <row r="191" spans="1:28" s="72" customFormat="1" ht="18" hidden="1">
      <c r="A191" s="35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3"/>
      <c r="O191" s="32"/>
      <c r="P191" s="34"/>
      <c r="Q191" s="67"/>
      <c r="R191" s="34"/>
      <c r="S191" s="77"/>
      <c r="T191" s="78"/>
      <c r="U191" s="69"/>
      <c r="V191" s="79"/>
      <c r="W191" s="71"/>
      <c r="X191" s="190"/>
      <c r="AB191" s="73"/>
    </row>
    <row r="192" spans="1:28" s="72" customFormat="1" ht="18">
      <c r="A192" s="35" t="s">
        <v>20</v>
      </c>
      <c r="B192" s="31">
        <v>15</v>
      </c>
      <c r="C192" s="31" t="s">
        <v>20</v>
      </c>
      <c r="D192" s="31">
        <v>15</v>
      </c>
      <c r="E192" s="31" t="s">
        <v>10</v>
      </c>
      <c r="F192" s="31" t="s">
        <v>9</v>
      </c>
      <c r="G192" s="31" t="s">
        <v>13</v>
      </c>
      <c r="H192" s="31" t="s">
        <v>196</v>
      </c>
      <c r="I192" s="31" t="s">
        <v>35</v>
      </c>
      <c r="J192" s="31" t="s">
        <v>47</v>
      </c>
      <c r="K192" s="31" t="s">
        <v>35</v>
      </c>
      <c r="L192" s="31"/>
      <c r="M192" s="31"/>
      <c r="N192" s="33"/>
      <c r="O192" s="32" t="s">
        <v>102</v>
      </c>
      <c r="P192" s="34">
        <f>P194</f>
        <v>192000000</v>
      </c>
      <c r="Q192" s="34">
        <f>Q194</f>
        <v>0</v>
      </c>
      <c r="R192" s="34">
        <f>R194</f>
        <v>191072800</v>
      </c>
      <c r="S192" s="34">
        <f>S194</f>
        <v>927200</v>
      </c>
      <c r="T192" s="78">
        <f>R192/P192*100</f>
        <v>99.51708333333333</v>
      </c>
      <c r="U192" s="69"/>
      <c r="V192" s="79"/>
      <c r="W192" s="71"/>
      <c r="X192" s="242"/>
      <c r="AB192" s="73"/>
    </row>
    <row r="193" spans="1:28" s="72" customFormat="1" ht="18" hidden="1">
      <c r="A193" s="26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8"/>
      <c r="O193" s="29"/>
      <c r="P193" s="30"/>
      <c r="Q193" s="30"/>
      <c r="R193" s="30"/>
      <c r="S193" s="30"/>
      <c r="T193" s="78"/>
      <c r="U193" s="69"/>
      <c r="V193" s="79"/>
      <c r="W193" s="71"/>
      <c r="X193" s="190"/>
      <c r="AB193" s="73"/>
    </row>
    <row r="194" spans="1:28" s="58" customFormat="1" ht="18" hidden="1">
      <c r="A194" s="26" t="s">
        <v>20</v>
      </c>
      <c r="B194" s="27">
        <v>15</v>
      </c>
      <c r="C194" s="27" t="s">
        <v>20</v>
      </c>
      <c r="D194" s="27">
        <v>15</v>
      </c>
      <c r="E194" s="27" t="s">
        <v>10</v>
      </c>
      <c r="F194" s="27" t="s">
        <v>9</v>
      </c>
      <c r="G194" s="27" t="s">
        <v>13</v>
      </c>
      <c r="H194" s="27" t="s">
        <v>196</v>
      </c>
      <c r="I194" s="27" t="s">
        <v>35</v>
      </c>
      <c r="J194" s="27" t="s">
        <v>47</v>
      </c>
      <c r="K194" s="27" t="s">
        <v>35</v>
      </c>
      <c r="L194" s="27" t="s">
        <v>125</v>
      </c>
      <c r="M194" s="27"/>
      <c r="N194" s="28"/>
      <c r="O194" s="29" t="s">
        <v>140</v>
      </c>
      <c r="P194" s="30">
        <f>P195</f>
        <v>192000000</v>
      </c>
      <c r="Q194" s="30">
        <f>Q195</f>
        <v>0</v>
      </c>
      <c r="R194" s="30">
        <f>R195</f>
        <v>191072800</v>
      </c>
      <c r="S194" s="30">
        <f>S195</f>
        <v>927200</v>
      </c>
      <c r="T194" s="55">
        <f>R194/P194*100</f>
        <v>99.51708333333333</v>
      </c>
      <c r="U194" s="83"/>
      <c r="V194" s="84"/>
      <c r="W194" s="57"/>
      <c r="X194" s="190"/>
      <c r="AB194" s="59"/>
    </row>
    <row r="195" spans="1:28" s="72" customFormat="1" ht="18" hidden="1">
      <c r="A195" s="35" t="s">
        <v>20</v>
      </c>
      <c r="B195" s="31">
        <v>15</v>
      </c>
      <c r="C195" s="31" t="s">
        <v>20</v>
      </c>
      <c r="D195" s="31">
        <v>15</v>
      </c>
      <c r="E195" s="31" t="s">
        <v>10</v>
      </c>
      <c r="F195" s="31" t="s">
        <v>9</v>
      </c>
      <c r="G195" s="31" t="s">
        <v>13</v>
      </c>
      <c r="H195" s="31" t="s">
        <v>196</v>
      </c>
      <c r="I195" s="31" t="s">
        <v>35</v>
      </c>
      <c r="J195" s="31" t="s">
        <v>47</v>
      </c>
      <c r="K195" s="31" t="s">
        <v>35</v>
      </c>
      <c r="L195" s="31" t="s">
        <v>125</v>
      </c>
      <c r="M195" s="31" t="s">
        <v>10</v>
      </c>
      <c r="N195" s="33"/>
      <c r="O195" s="32" t="s">
        <v>244</v>
      </c>
      <c r="P195" s="34">
        <v>192000000</v>
      </c>
      <c r="Q195" s="67"/>
      <c r="R195" s="77">
        <v>191072800</v>
      </c>
      <c r="S195" s="77">
        <f>P195-R195</f>
        <v>927200</v>
      </c>
      <c r="T195" s="78">
        <f>R195/P195*100</f>
        <v>99.51708333333333</v>
      </c>
      <c r="U195" s="69"/>
      <c r="V195" s="79"/>
      <c r="W195" s="71"/>
      <c r="X195" s="190"/>
      <c r="AB195" s="73"/>
    </row>
    <row r="196" spans="1:28" s="72" customFormat="1" ht="18" hidden="1">
      <c r="A196" s="35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3"/>
      <c r="O196" s="32"/>
      <c r="P196" s="34"/>
      <c r="Q196" s="67"/>
      <c r="R196" s="77"/>
      <c r="S196" s="77"/>
      <c r="T196" s="78"/>
      <c r="U196" s="69"/>
      <c r="V196" s="79"/>
      <c r="W196" s="71"/>
      <c r="X196" s="190"/>
      <c r="AB196" s="73"/>
    </row>
    <row r="197" spans="1:28" s="72" customFormat="1" ht="18">
      <c r="A197" s="35" t="s">
        <v>20</v>
      </c>
      <c r="B197" s="31">
        <v>15</v>
      </c>
      <c r="C197" s="31" t="s">
        <v>20</v>
      </c>
      <c r="D197" s="31">
        <v>15</v>
      </c>
      <c r="E197" s="31" t="s">
        <v>10</v>
      </c>
      <c r="F197" s="31" t="s">
        <v>9</v>
      </c>
      <c r="G197" s="31" t="s">
        <v>13</v>
      </c>
      <c r="H197" s="31" t="s">
        <v>196</v>
      </c>
      <c r="I197" s="31" t="s">
        <v>35</v>
      </c>
      <c r="J197" s="31" t="s">
        <v>47</v>
      </c>
      <c r="K197" s="31" t="s">
        <v>338</v>
      </c>
      <c r="L197" s="31"/>
      <c r="M197" s="31"/>
      <c r="N197" s="33"/>
      <c r="O197" s="32" t="s">
        <v>339</v>
      </c>
      <c r="P197" s="34">
        <f>P199</f>
        <v>4500000</v>
      </c>
      <c r="Q197" s="34">
        <f>Q199</f>
        <v>0</v>
      </c>
      <c r="R197" s="34">
        <f>R199</f>
        <v>0</v>
      </c>
      <c r="S197" s="34">
        <f>S199</f>
        <v>4500000</v>
      </c>
      <c r="T197" s="78">
        <f>R197/P197*100</f>
        <v>0</v>
      </c>
      <c r="U197" s="69"/>
      <c r="V197" s="79"/>
      <c r="W197" s="71"/>
      <c r="X197" s="242"/>
      <c r="AB197" s="73"/>
    </row>
    <row r="198" spans="1:28" s="72" customFormat="1" ht="18" hidden="1">
      <c r="A198" s="26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8"/>
      <c r="O198" s="29"/>
      <c r="P198" s="30"/>
      <c r="Q198" s="30"/>
      <c r="R198" s="30"/>
      <c r="S198" s="30"/>
      <c r="T198" s="78"/>
      <c r="U198" s="69"/>
      <c r="V198" s="79"/>
      <c r="W198" s="71"/>
      <c r="X198" s="190"/>
      <c r="AB198" s="73"/>
    </row>
    <row r="199" spans="1:28" s="58" customFormat="1" ht="18" hidden="1">
      <c r="A199" s="26" t="s">
        <v>20</v>
      </c>
      <c r="B199" s="27">
        <v>15</v>
      </c>
      <c r="C199" s="27" t="s">
        <v>20</v>
      </c>
      <c r="D199" s="27">
        <v>15</v>
      </c>
      <c r="E199" s="27" t="s">
        <v>10</v>
      </c>
      <c r="F199" s="27" t="s">
        <v>9</v>
      </c>
      <c r="G199" s="27" t="s">
        <v>13</v>
      </c>
      <c r="H199" s="27" t="s">
        <v>196</v>
      </c>
      <c r="I199" s="27" t="s">
        <v>35</v>
      </c>
      <c r="J199" s="27" t="s">
        <v>47</v>
      </c>
      <c r="K199" s="27" t="s">
        <v>338</v>
      </c>
      <c r="L199" s="27" t="s">
        <v>125</v>
      </c>
      <c r="M199" s="27"/>
      <c r="N199" s="28"/>
      <c r="O199" s="29" t="s">
        <v>340</v>
      </c>
      <c r="P199" s="30">
        <f>P200</f>
        <v>4500000</v>
      </c>
      <c r="Q199" s="30">
        <f>Q200</f>
        <v>0</v>
      </c>
      <c r="R199" s="30">
        <f>R200</f>
        <v>0</v>
      </c>
      <c r="S199" s="30">
        <f>S200</f>
        <v>4500000</v>
      </c>
      <c r="T199" s="55">
        <f>R199/P199*100</f>
        <v>0</v>
      </c>
      <c r="U199" s="83"/>
      <c r="V199" s="84"/>
      <c r="W199" s="57"/>
      <c r="X199" s="190"/>
      <c r="AB199" s="59"/>
    </row>
    <row r="200" spans="1:28" s="72" customFormat="1" ht="18" hidden="1">
      <c r="A200" s="35" t="s">
        <v>20</v>
      </c>
      <c r="B200" s="31">
        <v>15</v>
      </c>
      <c r="C200" s="31" t="s">
        <v>20</v>
      </c>
      <c r="D200" s="31">
        <v>15</v>
      </c>
      <c r="E200" s="31" t="s">
        <v>10</v>
      </c>
      <c r="F200" s="31" t="s">
        <v>9</v>
      </c>
      <c r="G200" s="31" t="s">
        <v>13</v>
      </c>
      <c r="H200" s="31" t="s">
        <v>196</v>
      </c>
      <c r="I200" s="31" t="s">
        <v>35</v>
      </c>
      <c r="J200" s="31" t="s">
        <v>47</v>
      </c>
      <c r="K200" s="31" t="s">
        <v>338</v>
      </c>
      <c r="L200" s="31" t="s">
        <v>125</v>
      </c>
      <c r="M200" s="31" t="s">
        <v>10</v>
      </c>
      <c r="N200" s="33"/>
      <c r="O200" s="32" t="s">
        <v>341</v>
      </c>
      <c r="P200" s="34">
        <v>4500000</v>
      </c>
      <c r="Q200" s="67"/>
      <c r="R200" s="77">
        <v>0</v>
      </c>
      <c r="S200" s="77">
        <f>P200-R200</f>
        <v>4500000</v>
      </c>
      <c r="T200" s="78">
        <f>R200/P200*100</f>
        <v>0</v>
      </c>
      <c r="U200" s="69"/>
      <c r="V200" s="79"/>
      <c r="W200" s="71"/>
      <c r="X200" s="190"/>
      <c r="AB200" s="73"/>
    </row>
    <row r="201" spans="1:28" s="72" customFormat="1" ht="18" hidden="1">
      <c r="A201" s="35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3"/>
      <c r="O201" s="32"/>
      <c r="P201" s="34"/>
      <c r="Q201" s="67"/>
      <c r="R201" s="77"/>
      <c r="S201" s="77"/>
      <c r="T201" s="78"/>
      <c r="U201" s="69"/>
      <c r="V201" s="79"/>
      <c r="W201" s="71"/>
      <c r="X201" s="190"/>
      <c r="AB201" s="73"/>
    </row>
    <row r="202" spans="1:28" s="72" customFormat="1" ht="18">
      <c r="A202" s="35" t="s">
        <v>20</v>
      </c>
      <c r="B202" s="31">
        <v>15</v>
      </c>
      <c r="C202" s="31" t="s">
        <v>20</v>
      </c>
      <c r="D202" s="31">
        <v>15</v>
      </c>
      <c r="E202" s="31" t="s">
        <v>10</v>
      </c>
      <c r="F202" s="31" t="s">
        <v>9</v>
      </c>
      <c r="G202" s="31" t="s">
        <v>13</v>
      </c>
      <c r="H202" s="31" t="s">
        <v>196</v>
      </c>
      <c r="I202" s="31" t="s">
        <v>35</v>
      </c>
      <c r="J202" s="31" t="s">
        <v>47</v>
      </c>
      <c r="K202" s="31" t="s">
        <v>213</v>
      </c>
      <c r="L202" s="31"/>
      <c r="M202" s="31"/>
      <c r="N202" s="33"/>
      <c r="O202" s="32" t="s">
        <v>214</v>
      </c>
      <c r="P202" s="34">
        <f>P204</f>
        <v>30000000</v>
      </c>
      <c r="Q202" s="34">
        <f>Q204</f>
        <v>0</v>
      </c>
      <c r="R202" s="34">
        <f>R204</f>
        <v>29688750</v>
      </c>
      <c r="S202" s="34">
        <f>S204</f>
        <v>311250</v>
      </c>
      <c r="T202" s="78">
        <f>R202/P202*100</f>
        <v>98.96249999999999</v>
      </c>
      <c r="U202" s="69"/>
      <c r="V202" s="79"/>
      <c r="W202" s="71"/>
      <c r="X202" s="242"/>
      <c r="AB202" s="73"/>
    </row>
    <row r="203" spans="1:28" s="72" customFormat="1" ht="18" hidden="1">
      <c r="A203" s="26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8"/>
      <c r="O203" s="29"/>
      <c r="P203" s="30"/>
      <c r="Q203" s="30"/>
      <c r="R203" s="30"/>
      <c r="S203" s="30"/>
      <c r="T203" s="78"/>
      <c r="U203" s="69"/>
      <c r="V203" s="79"/>
      <c r="W203" s="71"/>
      <c r="X203" s="190"/>
      <c r="AB203" s="73"/>
    </row>
    <row r="204" spans="1:28" s="58" customFormat="1" ht="18" hidden="1">
      <c r="A204" s="26" t="s">
        <v>20</v>
      </c>
      <c r="B204" s="27">
        <v>15</v>
      </c>
      <c r="C204" s="27" t="s">
        <v>20</v>
      </c>
      <c r="D204" s="27">
        <v>15</v>
      </c>
      <c r="E204" s="27" t="s">
        <v>10</v>
      </c>
      <c r="F204" s="27" t="s">
        <v>9</v>
      </c>
      <c r="G204" s="27" t="s">
        <v>13</v>
      </c>
      <c r="H204" s="27" t="s">
        <v>196</v>
      </c>
      <c r="I204" s="27" t="s">
        <v>35</v>
      </c>
      <c r="J204" s="27" t="s">
        <v>47</v>
      </c>
      <c r="K204" s="27" t="s">
        <v>213</v>
      </c>
      <c r="L204" s="27" t="s">
        <v>125</v>
      </c>
      <c r="M204" s="27"/>
      <c r="N204" s="28"/>
      <c r="O204" s="29" t="s">
        <v>342</v>
      </c>
      <c r="P204" s="30">
        <f>P205</f>
        <v>30000000</v>
      </c>
      <c r="Q204" s="30">
        <f>Q205</f>
        <v>0</v>
      </c>
      <c r="R204" s="30">
        <f>R205</f>
        <v>29688750</v>
      </c>
      <c r="S204" s="30">
        <f>S205</f>
        <v>311250</v>
      </c>
      <c r="T204" s="55">
        <f>R204/P204*100</f>
        <v>98.96249999999999</v>
      </c>
      <c r="U204" s="83"/>
      <c r="V204" s="84"/>
      <c r="W204" s="57"/>
      <c r="X204" s="190"/>
      <c r="AB204" s="59"/>
    </row>
    <row r="205" spans="1:28" s="72" customFormat="1" ht="18" hidden="1">
      <c r="A205" s="35" t="s">
        <v>20</v>
      </c>
      <c r="B205" s="31">
        <v>15</v>
      </c>
      <c r="C205" s="31" t="s">
        <v>20</v>
      </c>
      <c r="D205" s="31">
        <v>15</v>
      </c>
      <c r="E205" s="31" t="s">
        <v>10</v>
      </c>
      <c r="F205" s="31" t="s">
        <v>9</v>
      </c>
      <c r="G205" s="31" t="s">
        <v>13</v>
      </c>
      <c r="H205" s="31" t="s">
        <v>196</v>
      </c>
      <c r="I205" s="31" t="s">
        <v>35</v>
      </c>
      <c r="J205" s="31" t="s">
        <v>47</v>
      </c>
      <c r="K205" s="31" t="s">
        <v>213</v>
      </c>
      <c r="L205" s="31" t="s">
        <v>125</v>
      </c>
      <c r="M205" s="31" t="s">
        <v>10</v>
      </c>
      <c r="N205" s="33"/>
      <c r="O205" s="32" t="s">
        <v>343</v>
      </c>
      <c r="P205" s="34">
        <v>30000000</v>
      </c>
      <c r="Q205" s="67"/>
      <c r="R205" s="77">
        <v>29688750</v>
      </c>
      <c r="S205" s="77">
        <f>P205-R205</f>
        <v>311250</v>
      </c>
      <c r="T205" s="78">
        <f>R205/P205*100</f>
        <v>98.96249999999999</v>
      </c>
      <c r="U205" s="69"/>
      <c r="V205" s="79"/>
      <c r="W205" s="71"/>
      <c r="X205" s="190"/>
      <c r="AB205" s="73"/>
    </row>
    <row r="206" spans="1:28" s="72" customFormat="1" ht="18">
      <c r="A206" s="35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3"/>
      <c r="O206" s="32"/>
      <c r="P206" s="34"/>
      <c r="Q206" s="67"/>
      <c r="R206" s="77"/>
      <c r="S206" s="77"/>
      <c r="T206" s="78"/>
      <c r="U206" s="69"/>
      <c r="V206" s="79"/>
      <c r="W206" s="71"/>
      <c r="X206" s="190"/>
      <c r="AB206" s="73"/>
    </row>
    <row r="207" spans="1:28" s="163" customFormat="1" ht="33">
      <c r="A207" s="154" t="s">
        <v>20</v>
      </c>
      <c r="B207" s="155">
        <v>15</v>
      </c>
      <c r="C207" s="155" t="s">
        <v>20</v>
      </c>
      <c r="D207" s="155">
        <v>15</v>
      </c>
      <c r="E207" s="155" t="s">
        <v>10</v>
      </c>
      <c r="F207" s="155" t="s">
        <v>9</v>
      </c>
      <c r="G207" s="155" t="s">
        <v>13</v>
      </c>
      <c r="H207" s="155" t="s">
        <v>199</v>
      </c>
      <c r="I207" s="155"/>
      <c r="J207" s="155"/>
      <c r="K207" s="155"/>
      <c r="L207" s="155"/>
      <c r="M207" s="155"/>
      <c r="N207" s="156"/>
      <c r="O207" s="157" t="s">
        <v>247</v>
      </c>
      <c r="P207" s="158">
        <f>P209</f>
        <v>708516000</v>
      </c>
      <c r="Q207" s="158">
        <f>Q209</f>
        <v>0</v>
      </c>
      <c r="R207" s="158">
        <f>R209</f>
        <v>693307650</v>
      </c>
      <c r="S207" s="158">
        <f>S209</f>
        <v>15208350</v>
      </c>
      <c r="T207" s="159">
        <f>R207/P207*100</f>
        <v>97.85349236996765</v>
      </c>
      <c r="U207" s="160"/>
      <c r="V207" s="161"/>
      <c r="W207" s="162"/>
      <c r="X207" s="190"/>
      <c r="AB207" s="164"/>
    </row>
    <row r="208" spans="1:28" s="72" customFormat="1" ht="18" hidden="1">
      <c r="A208" s="35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3"/>
      <c r="O208" s="32"/>
      <c r="P208" s="34"/>
      <c r="Q208" s="34"/>
      <c r="R208" s="34"/>
      <c r="S208" s="34"/>
      <c r="T208" s="78"/>
      <c r="U208" s="69"/>
      <c r="V208" s="79"/>
      <c r="W208" s="71"/>
      <c r="X208" s="190"/>
      <c r="AB208" s="73"/>
    </row>
    <row r="209" spans="1:28" s="72" customFormat="1" ht="18">
      <c r="A209" s="35" t="s">
        <v>20</v>
      </c>
      <c r="B209" s="31">
        <v>15</v>
      </c>
      <c r="C209" s="31" t="s">
        <v>20</v>
      </c>
      <c r="D209" s="31">
        <v>15</v>
      </c>
      <c r="E209" s="31" t="s">
        <v>10</v>
      </c>
      <c r="F209" s="31" t="s">
        <v>9</v>
      </c>
      <c r="G209" s="31" t="s">
        <v>13</v>
      </c>
      <c r="H209" s="31" t="s">
        <v>199</v>
      </c>
      <c r="I209" s="31" t="s">
        <v>35</v>
      </c>
      <c r="J209" s="31" t="s">
        <v>47</v>
      </c>
      <c r="K209" s="31" t="s">
        <v>47</v>
      </c>
      <c r="L209" s="31"/>
      <c r="M209" s="31"/>
      <c r="N209" s="33"/>
      <c r="O209" s="32" t="s">
        <v>49</v>
      </c>
      <c r="P209" s="34">
        <f>P211+P217+P220+P224+P227+P230+P233+P236+P240</f>
        <v>708516000</v>
      </c>
      <c r="Q209" s="34">
        <f>Q211</f>
        <v>0</v>
      </c>
      <c r="R209" s="34">
        <f>R211+R217+R220+R224+R227+R230+R233+R236+R240</f>
        <v>693307650</v>
      </c>
      <c r="S209" s="34">
        <f>S211+S217+S220+S224+S227+S230+S233+S236+S240</f>
        <v>15208350</v>
      </c>
      <c r="T209" s="78">
        <f>R209/P209*100</f>
        <v>97.85349236996765</v>
      </c>
      <c r="U209" s="69"/>
      <c r="V209" s="79"/>
      <c r="W209" s="71"/>
      <c r="X209" s="191"/>
      <c r="AB209" s="73"/>
    </row>
    <row r="210" spans="1:28" s="72" customFormat="1" ht="18" hidden="1">
      <c r="A210" s="35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3"/>
      <c r="O210" s="32"/>
      <c r="P210" s="34"/>
      <c r="Q210" s="34"/>
      <c r="R210" s="34"/>
      <c r="S210" s="34"/>
      <c r="T210" s="78"/>
      <c r="U210" s="69"/>
      <c r="V210" s="79"/>
      <c r="W210" s="71"/>
      <c r="X210" s="190"/>
      <c r="AB210" s="73"/>
    </row>
    <row r="211" spans="1:28" s="58" customFormat="1" ht="18" hidden="1">
      <c r="A211" s="26" t="s">
        <v>20</v>
      </c>
      <c r="B211" s="27">
        <v>15</v>
      </c>
      <c r="C211" s="27" t="s">
        <v>20</v>
      </c>
      <c r="D211" s="27">
        <v>15</v>
      </c>
      <c r="E211" s="27" t="s">
        <v>10</v>
      </c>
      <c r="F211" s="27" t="s">
        <v>9</v>
      </c>
      <c r="G211" s="27" t="s">
        <v>13</v>
      </c>
      <c r="H211" s="27" t="s">
        <v>199</v>
      </c>
      <c r="I211" s="27" t="s">
        <v>35</v>
      </c>
      <c r="J211" s="27" t="s">
        <v>47</v>
      </c>
      <c r="K211" s="27" t="s">
        <v>47</v>
      </c>
      <c r="L211" s="27" t="s">
        <v>141</v>
      </c>
      <c r="M211" s="27"/>
      <c r="N211" s="28"/>
      <c r="O211" s="29" t="s">
        <v>74</v>
      </c>
      <c r="P211" s="30">
        <f>SUM(P212:P215)</f>
        <v>504858000</v>
      </c>
      <c r="Q211" s="30">
        <f>SUM(Q212:Q215)</f>
        <v>0</v>
      </c>
      <c r="R211" s="30">
        <f>SUM(R212:R215)</f>
        <v>499692300</v>
      </c>
      <c r="S211" s="30">
        <f>SUM(S212:S215)</f>
        <v>5165700</v>
      </c>
      <c r="T211" s="55">
        <f>R211/P211*100</f>
        <v>98.97680139762072</v>
      </c>
      <c r="U211" s="83"/>
      <c r="V211" s="84"/>
      <c r="W211" s="57"/>
      <c r="X211" s="223"/>
      <c r="AB211" s="59"/>
    </row>
    <row r="212" spans="1:28" s="72" customFormat="1" ht="18" hidden="1">
      <c r="A212" s="35" t="s">
        <v>20</v>
      </c>
      <c r="B212" s="31">
        <v>15</v>
      </c>
      <c r="C212" s="31" t="s">
        <v>20</v>
      </c>
      <c r="D212" s="31">
        <v>15</v>
      </c>
      <c r="E212" s="31" t="s">
        <v>10</v>
      </c>
      <c r="F212" s="31" t="s">
        <v>9</v>
      </c>
      <c r="G212" s="31" t="s">
        <v>13</v>
      </c>
      <c r="H212" s="31" t="s">
        <v>199</v>
      </c>
      <c r="I212" s="31" t="s">
        <v>35</v>
      </c>
      <c r="J212" s="31" t="s">
        <v>47</v>
      </c>
      <c r="K212" s="31" t="s">
        <v>47</v>
      </c>
      <c r="L212" s="31" t="s">
        <v>141</v>
      </c>
      <c r="M212" s="31" t="s">
        <v>10</v>
      </c>
      <c r="N212" s="33"/>
      <c r="O212" s="32" t="s">
        <v>248</v>
      </c>
      <c r="P212" s="34">
        <v>279160000</v>
      </c>
      <c r="Q212" s="67"/>
      <c r="R212" s="77">
        <v>279160000</v>
      </c>
      <c r="S212" s="77">
        <f>P212-R212</f>
        <v>0</v>
      </c>
      <c r="T212" s="78">
        <f>R212/P212*100</f>
        <v>100</v>
      </c>
      <c r="U212" s="69"/>
      <c r="V212" s="79"/>
      <c r="W212" s="71"/>
      <c r="X212" s="223"/>
      <c r="AB212" s="73"/>
    </row>
    <row r="213" spans="1:28" s="72" customFormat="1" ht="18" hidden="1">
      <c r="A213" s="35" t="s">
        <v>20</v>
      </c>
      <c r="B213" s="31">
        <v>15</v>
      </c>
      <c r="C213" s="31" t="s">
        <v>20</v>
      </c>
      <c r="D213" s="31">
        <v>15</v>
      </c>
      <c r="E213" s="31" t="s">
        <v>10</v>
      </c>
      <c r="F213" s="31" t="s">
        <v>9</v>
      </c>
      <c r="G213" s="31" t="s">
        <v>13</v>
      </c>
      <c r="H213" s="31" t="s">
        <v>199</v>
      </c>
      <c r="I213" s="31" t="s">
        <v>35</v>
      </c>
      <c r="J213" s="31" t="s">
        <v>47</v>
      </c>
      <c r="K213" s="31" t="s">
        <v>47</v>
      </c>
      <c r="L213" s="31" t="s">
        <v>141</v>
      </c>
      <c r="M213" s="31" t="s">
        <v>13</v>
      </c>
      <c r="N213" s="33"/>
      <c r="O213" s="32" t="s">
        <v>104</v>
      </c>
      <c r="P213" s="34">
        <v>199988000</v>
      </c>
      <c r="Q213" s="67"/>
      <c r="R213" s="34">
        <v>199988000</v>
      </c>
      <c r="S213" s="77">
        <f>P213-R213</f>
        <v>0</v>
      </c>
      <c r="T213" s="78">
        <f>R213/P213*100</f>
        <v>100</v>
      </c>
      <c r="U213" s="69"/>
      <c r="V213" s="79"/>
      <c r="W213" s="71"/>
      <c r="X213" s="223"/>
      <c r="AB213" s="73"/>
    </row>
    <row r="214" spans="1:28" s="72" customFormat="1" ht="18" hidden="1">
      <c r="A214" s="35" t="s">
        <v>20</v>
      </c>
      <c r="B214" s="31">
        <v>15</v>
      </c>
      <c r="C214" s="31" t="s">
        <v>20</v>
      </c>
      <c r="D214" s="31">
        <v>15</v>
      </c>
      <c r="E214" s="31" t="s">
        <v>10</v>
      </c>
      <c r="F214" s="31" t="s">
        <v>9</v>
      </c>
      <c r="G214" s="31" t="s">
        <v>13</v>
      </c>
      <c r="H214" s="31" t="s">
        <v>199</v>
      </c>
      <c r="I214" s="31" t="s">
        <v>35</v>
      </c>
      <c r="J214" s="31" t="s">
        <v>47</v>
      </c>
      <c r="K214" s="31" t="s">
        <v>47</v>
      </c>
      <c r="L214" s="31" t="s">
        <v>141</v>
      </c>
      <c r="M214" s="31" t="s">
        <v>14</v>
      </c>
      <c r="N214" s="33"/>
      <c r="O214" s="32" t="s">
        <v>112</v>
      </c>
      <c r="P214" s="34">
        <v>960000</v>
      </c>
      <c r="Q214" s="67"/>
      <c r="R214" s="77">
        <v>605000</v>
      </c>
      <c r="S214" s="77">
        <f>P214-R214</f>
        <v>355000</v>
      </c>
      <c r="T214" s="78">
        <f>R214/P214*100</f>
        <v>63.020833333333336</v>
      </c>
      <c r="U214" s="69"/>
      <c r="V214" s="79"/>
      <c r="W214" s="71"/>
      <c r="X214" s="223"/>
      <c r="AB214" s="73"/>
    </row>
    <row r="215" spans="1:28" s="72" customFormat="1" ht="18" hidden="1">
      <c r="A215" s="35" t="s">
        <v>20</v>
      </c>
      <c r="B215" s="31">
        <v>15</v>
      </c>
      <c r="C215" s="31" t="s">
        <v>20</v>
      </c>
      <c r="D215" s="31">
        <v>15</v>
      </c>
      <c r="E215" s="31" t="s">
        <v>10</v>
      </c>
      <c r="F215" s="31" t="s">
        <v>9</v>
      </c>
      <c r="G215" s="31" t="s">
        <v>13</v>
      </c>
      <c r="H215" s="31" t="s">
        <v>199</v>
      </c>
      <c r="I215" s="31" t="s">
        <v>35</v>
      </c>
      <c r="J215" s="31" t="s">
        <v>47</v>
      </c>
      <c r="K215" s="31" t="s">
        <v>47</v>
      </c>
      <c r="L215" s="31" t="s">
        <v>141</v>
      </c>
      <c r="M215" s="31" t="s">
        <v>26</v>
      </c>
      <c r="N215" s="33"/>
      <c r="O215" s="32" t="s">
        <v>111</v>
      </c>
      <c r="P215" s="34">
        <v>24750000</v>
      </c>
      <c r="Q215" s="67"/>
      <c r="R215" s="77">
        <v>19939300</v>
      </c>
      <c r="S215" s="77">
        <f>P215-R215</f>
        <v>4810700</v>
      </c>
      <c r="T215" s="78">
        <f>R215/P215*100</f>
        <v>80.56282828282828</v>
      </c>
      <c r="U215" s="69"/>
      <c r="V215" s="79"/>
      <c r="W215" s="71"/>
      <c r="X215" s="223"/>
      <c r="AB215" s="73"/>
    </row>
    <row r="216" spans="1:28" s="72" customFormat="1" ht="18" hidden="1">
      <c r="A216" s="35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3"/>
      <c r="O216" s="32"/>
      <c r="P216" s="34"/>
      <c r="Q216" s="67"/>
      <c r="R216" s="77"/>
      <c r="S216" s="67"/>
      <c r="T216" s="78"/>
      <c r="U216" s="69"/>
      <c r="V216" s="79"/>
      <c r="W216" s="71"/>
      <c r="X216" s="223"/>
      <c r="AB216" s="73"/>
    </row>
    <row r="217" spans="1:28" s="58" customFormat="1" ht="18" hidden="1">
      <c r="A217" s="26" t="s">
        <v>20</v>
      </c>
      <c r="B217" s="27">
        <v>15</v>
      </c>
      <c r="C217" s="27" t="s">
        <v>20</v>
      </c>
      <c r="D217" s="27">
        <v>15</v>
      </c>
      <c r="E217" s="27" t="s">
        <v>10</v>
      </c>
      <c r="F217" s="27" t="s">
        <v>9</v>
      </c>
      <c r="G217" s="27" t="s">
        <v>22</v>
      </c>
      <c r="H217" s="27" t="s">
        <v>199</v>
      </c>
      <c r="I217" s="27" t="s">
        <v>35</v>
      </c>
      <c r="J217" s="27" t="s">
        <v>47</v>
      </c>
      <c r="K217" s="27" t="s">
        <v>47</v>
      </c>
      <c r="L217" s="27">
        <v>19</v>
      </c>
      <c r="M217" s="27"/>
      <c r="N217" s="28"/>
      <c r="O217" s="29" t="s">
        <v>52</v>
      </c>
      <c r="P217" s="30">
        <f>P218</f>
        <v>9100000</v>
      </c>
      <c r="Q217" s="30">
        <f>SUM(Q218:Q219)</f>
        <v>0</v>
      </c>
      <c r="R217" s="30">
        <f>R218</f>
        <v>7916500</v>
      </c>
      <c r="S217" s="30">
        <f>S218</f>
        <v>1183500</v>
      </c>
      <c r="T217" s="55">
        <f>R217/P217*100</f>
        <v>86.99450549450549</v>
      </c>
      <c r="U217" s="83"/>
      <c r="V217" s="84"/>
      <c r="W217" s="57"/>
      <c r="X217" s="223"/>
      <c r="AB217" s="59"/>
    </row>
    <row r="218" spans="1:28" s="72" customFormat="1" ht="18" hidden="1">
      <c r="A218" s="35" t="s">
        <v>20</v>
      </c>
      <c r="B218" s="31">
        <v>15</v>
      </c>
      <c r="C218" s="31" t="s">
        <v>20</v>
      </c>
      <c r="D218" s="31">
        <v>15</v>
      </c>
      <c r="E218" s="31" t="s">
        <v>10</v>
      </c>
      <c r="F218" s="31" t="s">
        <v>9</v>
      </c>
      <c r="G218" s="31" t="s">
        <v>22</v>
      </c>
      <c r="H218" s="31" t="s">
        <v>199</v>
      </c>
      <c r="I218" s="31" t="s">
        <v>35</v>
      </c>
      <c r="J218" s="31" t="s">
        <v>47</v>
      </c>
      <c r="K218" s="31" t="s">
        <v>47</v>
      </c>
      <c r="L218" s="31">
        <v>19</v>
      </c>
      <c r="M218" s="31" t="s">
        <v>13</v>
      </c>
      <c r="N218" s="33"/>
      <c r="O218" s="32" t="s">
        <v>67</v>
      </c>
      <c r="P218" s="34">
        <v>9100000</v>
      </c>
      <c r="Q218" s="67"/>
      <c r="R218" s="34">
        <v>7916500</v>
      </c>
      <c r="S218" s="77">
        <f>P218-R218</f>
        <v>1183500</v>
      </c>
      <c r="T218" s="78">
        <f>R218/P218*100</f>
        <v>86.99450549450549</v>
      </c>
      <c r="U218" s="69"/>
      <c r="V218" s="79"/>
      <c r="W218" s="71"/>
      <c r="X218" s="223"/>
      <c r="AB218" s="73"/>
    </row>
    <row r="219" spans="1:28" s="72" customFormat="1" ht="18" hidden="1">
      <c r="A219" s="35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3"/>
      <c r="O219" s="32"/>
      <c r="P219" s="34"/>
      <c r="Q219" s="67"/>
      <c r="R219" s="77"/>
      <c r="S219" s="67"/>
      <c r="T219" s="78"/>
      <c r="U219" s="69"/>
      <c r="V219" s="79"/>
      <c r="W219" s="71"/>
      <c r="X219" s="223"/>
      <c r="AB219" s="73"/>
    </row>
    <row r="220" spans="1:28" s="58" customFormat="1" ht="18" hidden="1">
      <c r="A220" s="26" t="s">
        <v>20</v>
      </c>
      <c r="B220" s="27">
        <v>15</v>
      </c>
      <c r="C220" s="27" t="s">
        <v>20</v>
      </c>
      <c r="D220" s="27">
        <v>15</v>
      </c>
      <c r="E220" s="27" t="s">
        <v>10</v>
      </c>
      <c r="F220" s="27" t="s">
        <v>9</v>
      </c>
      <c r="G220" s="27" t="s">
        <v>22</v>
      </c>
      <c r="H220" s="27" t="s">
        <v>199</v>
      </c>
      <c r="I220" s="27" t="s">
        <v>35</v>
      </c>
      <c r="J220" s="27" t="s">
        <v>47</v>
      </c>
      <c r="K220" s="27" t="s">
        <v>47</v>
      </c>
      <c r="L220" s="27" t="s">
        <v>181</v>
      </c>
      <c r="M220" s="27"/>
      <c r="N220" s="28"/>
      <c r="O220" s="29" t="s">
        <v>249</v>
      </c>
      <c r="P220" s="30">
        <f>SUM(P221:P222)</f>
        <v>10600000</v>
      </c>
      <c r="Q220" s="30">
        <f>SUM(Q221:Q222)</f>
        <v>0</v>
      </c>
      <c r="R220" s="30">
        <f>SUM(R221:R222)</f>
        <v>10600000</v>
      </c>
      <c r="S220" s="30">
        <f>SUM(S221:S222)</f>
        <v>0</v>
      </c>
      <c r="T220" s="55">
        <f>R220/P220*100</f>
        <v>100</v>
      </c>
      <c r="U220" s="83"/>
      <c r="V220" s="84"/>
      <c r="W220" s="57"/>
      <c r="X220" s="223"/>
      <c r="AB220" s="59"/>
    </row>
    <row r="221" spans="1:28" s="72" customFormat="1" ht="18" hidden="1">
      <c r="A221" s="35" t="s">
        <v>20</v>
      </c>
      <c r="B221" s="31">
        <v>15</v>
      </c>
      <c r="C221" s="31" t="s">
        <v>20</v>
      </c>
      <c r="D221" s="31">
        <v>15</v>
      </c>
      <c r="E221" s="31" t="s">
        <v>10</v>
      </c>
      <c r="F221" s="31" t="s">
        <v>9</v>
      </c>
      <c r="G221" s="31" t="s">
        <v>22</v>
      </c>
      <c r="H221" s="31" t="s">
        <v>199</v>
      </c>
      <c r="I221" s="31" t="s">
        <v>35</v>
      </c>
      <c r="J221" s="31" t="s">
        <v>47</v>
      </c>
      <c r="K221" s="31" t="s">
        <v>47</v>
      </c>
      <c r="L221" s="31" t="s">
        <v>181</v>
      </c>
      <c r="M221" s="31" t="s">
        <v>13</v>
      </c>
      <c r="N221" s="33"/>
      <c r="O221" s="32" t="s">
        <v>250</v>
      </c>
      <c r="P221" s="34">
        <v>6500000</v>
      </c>
      <c r="Q221" s="67"/>
      <c r="R221" s="34">
        <v>6500000</v>
      </c>
      <c r="S221" s="77">
        <f>P221-R221</f>
        <v>0</v>
      </c>
      <c r="T221" s="78">
        <f>R221/P221*100</f>
        <v>100</v>
      </c>
      <c r="U221" s="69"/>
      <c r="V221" s="79"/>
      <c r="W221" s="71"/>
      <c r="X221" s="223"/>
      <c r="AB221" s="73"/>
    </row>
    <row r="222" spans="1:28" s="72" customFormat="1" ht="18" hidden="1">
      <c r="A222" s="35" t="s">
        <v>20</v>
      </c>
      <c r="B222" s="31">
        <v>15</v>
      </c>
      <c r="C222" s="31" t="s">
        <v>20</v>
      </c>
      <c r="D222" s="31">
        <v>15</v>
      </c>
      <c r="E222" s="31" t="s">
        <v>10</v>
      </c>
      <c r="F222" s="31" t="s">
        <v>9</v>
      </c>
      <c r="G222" s="31" t="s">
        <v>22</v>
      </c>
      <c r="H222" s="31" t="s">
        <v>199</v>
      </c>
      <c r="I222" s="31" t="s">
        <v>35</v>
      </c>
      <c r="J222" s="31" t="s">
        <v>47</v>
      </c>
      <c r="K222" s="31" t="s">
        <v>47</v>
      </c>
      <c r="L222" s="31" t="s">
        <v>181</v>
      </c>
      <c r="M222" s="31" t="s">
        <v>22</v>
      </c>
      <c r="N222" s="33"/>
      <c r="O222" s="32" t="s">
        <v>251</v>
      </c>
      <c r="P222" s="34">
        <v>4100000</v>
      </c>
      <c r="Q222" s="67"/>
      <c r="R222" s="34">
        <v>4100000</v>
      </c>
      <c r="S222" s="77">
        <f>P222-R222</f>
        <v>0</v>
      </c>
      <c r="T222" s="78">
        <f>R222/P222*100</f>
        <v>100</v>
      </c>
      <c r="U222" s="69"/>
      <c r="V222" s="79"/>
      <c r="W222" s="71"/>
      <c r="X222" s="223"/>
      <c r="AB222" s="73"/>
    </row>
    <row r="223" spans="1:28" s="72" customFormat="1" ht="18" hidden="1">
      <c r="A223" s="35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3"/>
      <c r="O223" s="32"/>
      <c r="P223" s="34"/>
      <c r="Q223" s="67"/>
      <c r="R223" s="77"/>
      <c r="S223" s="67"/>
      <c r="T223" s="78"/>
      <c r="U223" s="69"/>
      <c r="V223" s="79"/>
      <c r="W223" s="71"/>
      <c r="X223" s="223"/>
      <c r="AB223" s="73"/>
    </row>
    <row r="224" spans="1:28" s="58" customFormat="1" ht="18" hidden="1">
      <c r="A224" s="26" t="s">
        <v>20</v>
      </c>
      <c r="B224" s="27">
        <v>15</v>
      </c>
      <c r="C224" s="27" t="s">
        <v>20</v>
      </c>
      <c r="D224" s="27">
        <v>15</v>
      </c>
      <c r="E224" s="27" t="s">
        <v>10</v>
      </c>
      <c r="F224" s="27" t="s">
        <v>9</v>
      </c>
      <c r="G224" s="27" t="s">
        <v>13</v>
      </c>
      <c r="H224" s="27" t="s">
        <v>199</v>
      </c>
      <c r="I224" s="27" t="s">
        <v>35</v>
      </c>
      <c r="J224" s="27" t="s">
        <v>47</v>
      </c>
      <c r="K224" s="27" t="s">
        <v>47</v>
      </c>
      <c r="L224" s="27" t="s">
        <v>131</v>
      </c>
      <c r="M224" s="27"/>
      <c r="N224" s="28"/>
      <c r="O224" s="29" t="s">
        <v>159</v>
      </c>
      <c r="P224" s="30">
        <f>P225</f>
        <v>18000000</v>
      </c>
      <c r="Q224" s="30">
        <f>SUM(Q225:Q225)</f>
        <v>0</v>
      </c>
      <c r="R224" s="30">
        <f>R225</f>
        <v>18000000</v>
      </c>
      <c r="S224" s="30">
        <f>S225</f>
        <v>0</v>
      </c>
      <c r="T224" s="55">
        <f>R224/P224*100</f>
        <v>100</v>
      </c>
      <c r="U224" s="83"/>
      <c r="V224" s="84"/>
      <c r="W224" s="57"/>
      <c r="X224" s="223"/>
      <c r="AB224" s="59"/>
    </row>
    <row r="225" spans="1:28" s="72" customFormat="1" ht="18" hidden="1">
      <c r="A225" s="35" t="s">
        <v>20</v>
      </c>
      <c r="B225" s="31">
        <v>15</v>
      </c>
      <c r="C225" s="31" t="s">
        <v>20</v>
      </c>
      <c r="D225" s="31">
        <v>15</v>
      </c>
      <c r="E225" s="31" t="s">
        <v>10</v>
      </c>
      <c r="F225" s="31" t="s">
        <v>9</v>
      </c>
      <c r="G225" s="31" t="s">
        <v>13</v>
      </c>
      <c r="H225" s="31" t="s">
        <v>199</v>
      </c>
      <c r="I225" s="31" t="s">
        <v>35</v>
      </c>
      <c r="J225" s="31" t="s">
        <v>47</v>
      </c>
      <c r="K225" s="31" t="s">
        <v>47</v>
      </c>
      <c r="L225" s="31" t="s">
        <v>131</v>
      </c>
      <c r="M225" s="31" t="s">
        <v>14</v>
      </c>
      <c r="N225" s="33"/>
      <c r="O225" s="32" t="s">
        <v>162</v>
      </c>
      <c r="P225" s="34">
        <v>18000000</v>
      </c>
      <c r="Q225" s="67"/>
      <c r="R225" s="34">
        <v>18000000</v>
      </c>
      <c r="S225" s="77">
        <f>P225-R225</f>
        <v>0</v>
      </c>
      <c r="T225" s="78">
        <f>R225/P225*100</f>
        <v>100</v>
      </c>
      <c r="U225" s="69"/>
      <c r="V225" s="79"/>
      <c r="W225" s="71"/>
      <c r="X225" s="223"/>
      <c r="AB225" s="73"/>
    </row>
    <row r="226" spans="1:28" s="72" customFormat="1" ht="18" hidden="1">
      <c r="A226" s="35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3"/>
      <c r="O226" s="32"/>
      <c r="P226" s="34"/>
      <c r="Q226" s="67"/>
      <c r="R226" s="77"/>
      <c r="S226" s="67"/>
      <c r="T226" s="78"/>
      <c r="U226" s="69"/>
      <c r="V226" s="79"/>
      <c r="W226" s="71"/>
      <c r="X226" s="223"/>
      <c r="AB226" s="73"/>
    </row>
    <row r="227" spans="1:28" s="58" customFormat="1" ht="18" hidden="1">
      <c r="A227" s="26" t="s">
        <v>20</v>
      </c>
      <c r="B227" s="27">
        <v>15</v>
      </c>
      <c r="C227" s="27" t="s">
        <v>20</v>
      </c>
      <c r="D227" s="27">
        <v>15</v>
      </c>
      <c r="E227" s="27" t="s">
        <v>10</v>
      </c>
      <c r="F227" s="27" t="s">
        <v>9</v>
      </c>
      <c r="G227" s="27" t="s">
        <v>13</v>
      </c>
      <c r="H227" s="27" t="s">
        <v>199</v>
      </c>
      <c r="I227" s="27" t="s">
        <v>35</v>
      </c>
      <c r="J227" s="27" t="s">
        <v>47</v>
      </c>
      <c r="K227" s="27" t="s">
        <v>47</v>
      </c>
      <c r="L227" s="27" t="s">
        <v>252</v>
      </c>
      <c r="M227" s="27"/>
      <c r="N227" s="28"/>
      <c r="O227" s="29" t="s">
        <v>253</v>
      </c>
      <c r="P227" s="30">
        <f>P228</f>
        <v>9208000</v>
      </c>
      <c r="Q227" s="30">
        <f>SUM(Q228:Q228)</f>
        <v>0</v>
      </c>
      <c r="R227" s="30">
        <f>R228</f>
        <v>1808850</v>
      </c>
      <c r="S227" s="30">
        <f>S228</f>
        <v>7399150</v>
      </c>
      <c r="T227" s="55">
        <f>R227/P227*100</f>
        <v>19.644331016507387</v>
      </c>
      <c r="U227" s="83"/>
      <c r="V227" s="84"/>
      <c r="W227" s="57"/>
      <c r="X227" s="223"/>
      <c r="AB227" s="59"/>
    </row>
    <row r="228" spans="1:28" s="72" customFormat="1" ht="18" hidden="1">
      <c r="A228" s="35" t="s">
        <v>20</v>
      </c>
      <c r="B228" s="31">
        <v>15</v>
      </c>
      <c r="C228" s="31" t="s">
        <v>20</v>
      </c>
      <c r="D228" s="31">
        <v>15</v>
      </c>
      <c r="E228" s="31" t="s">
        <v>10</v>
      </c>
      <c r="F228" s="31" t="s">
        <v>9</v>
      </c>
      <c r="G228" s="31" t="s">
        <v>13</v>
      </c>
      <c r="H228" s="31" t="s">
        <v>199</v>
      </c>
      <c r="I228" s="31" t="s">
        <v>35</v>
      </c>
      <c r="J228" s="31" t="s">
        <v>47</v>
      </c>
      <c r="K228" s="31" t="s">
        <v>47</v>
      </c>
      <c r="L228" s="31" t="s">
        <v>252</v>
      </c>
      <c r="M228" s="31" t="s">
        <v>14</v>
      </c>
      <c r="N228" s="33"/>
      <c r="O228" s="32" t="s">
        <v>254</v>
      </c>
      <c r="P228" s="34">
        <v>9208000</v>
      </c>
      <c r="Q228" s="67"/>
      <c r="R228" s="77">
        <v>1808850</v>
      </c>
      <c r="S228" s="77">
        <f>P228-R228</f>
        <v>7399150</v>
      </c>
      <c r="T228" s="78">
        <f>R228/P228*100</f>
        <v>19.644331016507387</v>
      </c>
      <c r="U228" s="69"/>
      <c r="V228" s="79"/>
      <c r="W228" s="71"/>
      <c r="X228" s="223"/>
      <c r="AB228" s="73"/>
    </row>
    <row r="229" spans="1:28" s="72" customFormat="1" ht="18" hidden="1">
      <c r="A229" s="35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3"/>
      <c r="O229" s="32"/>
      <c r="P229" s="34"/>
      <c r="Q229" s="67"/>
      <c r="R229" s="77"/>
      <c r="S229" s="67"/>
      <c r="T229" s="78"/>
      <c r="U229" s="69"/>
      <c r="V229" s="79"/>
      <c r="W229" s="71"/>
      <c r="X229" s="223"/>
      <c r="AB229" s="73"/>
    </row>
    <row r="230" spans="1:28" s="58" customFormat="1" ht="18" hidden="1">
      <c r="A230" s="26" t="s">
        <v>20</v>
      </c>
      <c r="B230" s="27">
        <v>15</v>
      </c>
      <c r="C230" s="27" t="s">
        <v>20</v>
      </c>
      <c r="D230" s="27">
        <v>15</v>
      </c>
      <c r="E230" s="27" t="s">
        <v>10</v>
      </c>
      <c r="F230" s="27" t="s">
        <v>9</v>
      </c>
      <c r="G230" s="27" t="s">
        <v>13</v>
      </c>
      <c r="H230" s="27" t="s">
        <v>199</v>
      </c>
      <c r="I230" s="27" t="s">
        <v>35</v>
      </c>
      <c r="J230" s="27" t="s">
        <v>47</v>
      </c>
      <c r="K230" s="27" t="s">
        <v>47</v>
      </c>
      <c r="L230" s="27" t="s">
        <v>142</v>
      </c>
      <c r="M230" s="27"/>
      <c r="N230" s="28"/>
      <c r="O230" s="29" t="s">
        <v>256</v>
      </c>
      <c r="P230" s="30">
        <f>P231</f>
        <v>200000</v>
      </c>
      <c r="Q230" s="30">
        <f>SUM(Q231:Q231)</f>
        <v>0</v>
      </c>
      <c r="R230" s="30">
        <f>R231</f>
        <v>0</v>
      </c>
      <c r="S230" s="30">
        <f>S231</f>
        <v>200000</v>
      </c>
      <c r="T230" s="55">
        <f>R230/P230*100</f>
        <v>0</v>
      </c>
      <c r="U230" s="83"/>
      <c r="V230" s="84"/>
      <c r="W230" s="57"/>
      <c r="X230" s="223"/>
      <c r="AB230" s="59"/>
    </row>
    <row r="231" spans="1:28" s="72" customFormat="1" ht="18" hidden="1">
      <c r="A231" s="35" t="s">
        <v>20</v>
      </c>
      <c r="B231" s="31">
        <v>15</v>
      </c>
      <c r="C231" s="31" t="s">
        <v>20</v>
      </c>
      <c r="D231" s="31">
        <v>15</v>
      </c>
      <c r="E231" s="31" t="s">
        <v>10</v>
      </c>
      <c r="F231" s="31" t="s">
        <v>9</v>
      </c>
      <c r="G231" s="31" t="s">
        <v>13</v>
      </c>
      <c r="H231" s="31" t="s">
        <v>199</v>
      </c>
      <c r="I231" s="31" t="s">
        <v>35</v>
      </c>
      <c r="J231" s="31" t="s">
        <v>47</v>
      </c>
      <c r="K231" s="31" t="s">
        <v>47</v>
      </c>
      <c r="L231" s="31" t="s">
        <v>142</v>
      </c>
      <c r="M231" s="31" t="s">
        <v>10</v>
      </c>
      <c r="N231" s="33"/>
      <c r="O231" s="32" t="s">
        <v>255</v>
      </c>
      <c r="P231" s="34">
        <v>200000</v>
      </c>
      <c r="Q231" s="67"/>
      <c r="R231" s="77">
        <v>0</v>
      </c>
      <c r="S231" s="77">
        <f>P231-R231</f>
        <v>200000</v>
      </c>
      <c r="T231" s="78">
        <f>R231/P231*100</f>
        <v>0</v>
      </c>
      <c r="U231" s="69"/>
      <c r="V231" s="79"/>
      <c r="W231" s="71"/>
      <c r="X231" s="223"/>
      <c r="AB231" s="73"/>
    </row>
    <row r="232" spans="1:28" s="72" customFormat="1" ht="18" hidden="1">
      <c r="A232" s="35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3"/>
      <c r="O232" s="32"/>
      <c r="P232" s="34"/>
      <c r="Q232" s="67"/>
      <c r="R232" s="77"/>
      <c r="S232" s="67"/>
      <c r="T232" s="78"/>
      <c r="U232" s="69"/>
      <c r="V232" s="79"/>
      <c r="W232" s="71"/>
      <c r="X232" s="223"/>
      <c r="AB232" s="73"/>
    </row>
    <row r="233" spans="1:28" s="58" customFormat="1" ht="18" hidden="1">
      <c r="A233" s="26" t="s">
        <v>20</v>
      </c>
      <c r="B233" s="27">
        <v>15</v>
      </c>
      <c r="C233" s="27" t="s">
        <v>20</v>
      </c>
      <c r="D233" s="27">
        <v>15</v>
      </c>
      <c r="E233" s="27" t="s">
        <v>10</v>
      </c>
      <c r="F233" s="27" t="s">
        <v>9</v>
      </c>
      <c r="G233" s="27" t="s">
        <v>13</v>
      </c>
      <c r="H233" s="27" t="s">
        <v>199</v>
      </c>
      <c r="I233" s="27" t="s">
        <v>35</v>
      </c>
      <c r="J233" s="27" t="s">
        <v>47</v>
      </c>
      <c r="K233" s="27" t="s">
        <v>47</v>
      </c>
      <c r="L233" s="27" t="s">
        <v>143</v>
      </c>
      <c r="M233" s="27"/>
      <c r="N233" s="28"/>
      <c r="O233" s="29" t="s">
        <v>257</v>
      </c>
      <c r="P233" s="30">
        <f>P234</f>
        <v>7800000</v>
      </c>
      <c r="Q233" s="30">
        <f>SUM(Q234:Q234)</f>
        <v>0</v>
      </c>
      <c r="R233" s="30">
        <f>R234</f>
        <v>7800000</v>
      </c>
      <c r="S233" s="30">
        <f>S234</f>
        <v>0</v>
      </c>
      <c r="T233" s="55">
        <f>R233/P233*100</f>
        <v>100</v>
      </c>
      <c r="U233" s="83"/>
      <c r="V233" s="84"/>
      <c r="W233" s="57"/>
      <c r="X233" s="223"/>
      <c r="AB233" s="59"/>
    </row>
    <row r="234" spans="1:28" s="72" customFormat="1" ht="18" hidden="1">
      <c r="A234" s="35" t="s">
        <v>20</v>
      </c>
      <c r="B234" s="31">
        <v>15</v>
      </c>
      <c r="C234" s="31" t="s">
        <v>20</v>
      </c>
      <c r="D234" s="31">
        <v>15</v>
      </c>
      <c r="E234" s="31" t="s">
        <v>10</v>
      </c>
      <c r="F234" s="31" t="s">
        <v>9</v>
      </c>
      <c r="G234" s="31" t="s">
        <v>13</v>
      </c>
      <c r="H234" s="31" t="s">
        <v>199</v>
      </c>
      <c r="I234" s="31" t="s">
        <v>35</v>
      </c>
      <c r="J234" s="31" t="s">
        <v>47</v>
      </c>
      <c r="K234" s="31" t="s">
        <v>47</v>
      </c>
      <c r="L234" s="31" t="s">
        <v>143</v>
      </c>
      <c r="M234" s="31" t="s">
        <v>26</v>
      </c>
      <c r="N234" s="33"/>
      <c r="O234" s="32" t="s">
        <v>163</v>
      </c>
      <c r="P234" s="34">
        <v>7800000</v>
      </c>
      <c r="Q234" s="67"/>
      <c r="R234" s="34">
        <v>7800000</v>
      </c>
      <c r="S234" s="77">
        <f>P234-R234</f>
        <v>0</v>
      </c>
      <c r="T234" s="78">
        <f>R234/P234*100</f>
        <v>100</v>
      </c>
      <c r="U234" s="69"/>
      <c r="V234" s="79"/>
      <c r="W234" s="71"/>
      <c r="X234" s="223"/>
      <c r="AB234" s="73"/>
    </row>
    <row r="235" spans="1:28" s="72" customFormat="1" ht="18" hidden="1">
      <c r="A235" s="35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3"/>
      <c r="O235" s="32"/>
      <c r="P235" s="34"/>
      <c r="Q235" s="67"/>
      <c r="R235" s="77"/>
      <c r="S235" s="67"/>
      <c r="T235" s="78"/>
      <c r="U235" s="69"/>
      <c r="V235" s="79"/>
      <c r="W235" s="71"/>
      <c r="X235" s="223"/>
      <c r="AB235" s="73"/>
    </row>
    <row r="236" spans="1:28" s="58" customFormat="1" ht="18" hidden="1">
      <c r="A236" s="26" t="s">
        <v>20</v>
      </c>
      <c r="B236" s="27">
        <v>15</v>
      </c>
      <c r="C236" s="27" t="s">
        <v>20</v>
      </c>
      <c r="D236" s="27">
        <v>15</v>
      </c>
      <c r="E236" s="27" t="s">
        <v>10</v>
      </c>
      <c r="F236" s="27" t="s">
        <v>9</v>
      </c>
      <c r="G236" s="27" t="s">
        <v>13</v>
      </c>
      <c r="H236" s="27" t="s">
        <v>199</v>
      </c>
      <c r="I236" s="27" t="s">
        <v>35</v>
      </c>
      <c r="J236" s="27" t="s">
        <v>47</v>
      </c>
      <c r="K236" s="27" t="s">
        <v>47</v>
      </c>
      <c r="L236" s="27" t="s">
        <v>144</v>
      </c>
      <c r="M236" s="27"/>
      <c r="N236" s="28"/>
      <c r="O236" s="29" t="s">
        <v>258</v>
      </c>
      <c r="P236" s="30">
        <f>SUM(P237:P238)</f>
        <v>41950000</v>
      </c>
      <c r="Q236" s="30">
        <f>SUM(Q237:Q237)</f>
        <v>0</v>
      </c>
      <c r="R236" s="30">
        <f>SUM(R237:R238)</f>
        <v>41950000</v>
      </c>
      <c r="S236" s="30">
        <f>SUM(S237:S238)</f>
        <v>0</v>
      </c>
      <c r="T236" s="55">
        <f>R236/P236*100</f>
        <v>100</v>
      </c>
      <c r="U236" s="83"/>
      <c r="V236" s="84"/>
      <c r="W236" s="57"/>
      <c r="X236" s="223"/>
      <c r="AB236" s="59"/>
    </row>
    <row r="237" spans="1:28" s="72" customFormat="1" ht="18" hidden="1">
      <c r="A237" s="35" t="s">
        <v>20</v>
      </c>
      <c r="B237" s="31">
        <v>15</v>
      </c>
      <c r="C237" s="31" t="s">
        <v>20</v>
      </c>
      <c r="D237" s="31">
        <v>15</v>
      </c>
      <c r="E237" s="31" t="s">
        <v>10</v>
      </c>
      <c r="F237" s="31" t="s">
        <v>9</v>
      </c>
      <c r="G237" s="31" t="s">
        <v>13</v>
      </c>
      <c r="H237" s="31" t="s">
        <v>199</v>
      </c>
      <c r="I237" s="31" t="s">
        <v>35</v>
      </c>
      <c r="J237" s="31" t="s">
        <v>47</v>
      </c>
      <c r="K237" s="31" t="s">
        <v>47</v>
      </c>
      <c r="L237" s="31" t="s">
        <v>144</v>
      </c>
      <c r="M237" s="31" t="s">
        <v>13</v>
      </c>
      <c r="N237" s="33"/>
      <c r="O237" s="32" t="s">
        <v>259</v>
      </c>
      <c r="P237" s="34">
        <v>27600000</v>
      </c>
      <c r="Q237" s="67"/>
      <c r="R237" s="34">
        <v>27600000</v>
      </c>
      <c r="S237" s="77">
        <f>P237-R237</f>
        <v>0</v>
      </c>
      <c r="T237" s="78">
        <f>R237/P237*100</f>
        <v>100</v>
      </c>
      <c r="U237" s="69"/>
      <c r="V237" s="79"/>
      <c r="W237" s="71"/>
      <c r="X237" s="223"/>
      <c r="AB237" s="73"/>
    </row>
    <row r="238" spans="1:28" s="72" customFormat="1" ht="18" hidden="1">
      <c r="A238" s="35" t="s">
        <v>20</v>
      </c>
      <c r="B238" s="31">
        <v>15</v>
      </c>
      <c r="C238" s="31" t="s">
        <v>20</v>
      </c>
      <c r="D238" s="31">
        <v>15</v>
      </c>
      <c r="E238" s="31" t="s">
        <v>10</v>
      </c>
      <c r="F238" s="31" t="s">
        <v>9</v>
      </c>
      <c r="G238" s="31" t="s">
        <v>13</v>
      </c>
      <c r="H238" s="31" t="s">
        <v>199</v>
      </c>
      <c r="I238" s="31" t="s">
        <v>35</v>
      </c>
      <c r="J238" s="31" t="s">
        <v>47</v>
      </c>
      <c r="K238" s="31" t="s">
        <v>47</v>
      </c>
      <c r="L238" s="31" t="s">
        <v>144</v>
      </c>
      <c r="M238" s="31" t="s">
        <v>22</v>
      </c>
      <c r="N238" s="33"/>
      <c r="O238" s="32" t="s">
        <v>260</v>
      </c>
      <c r="P238" s="34">
        <v>14350000</v>
      </c>
      <c r="Q238" s="67"/>
      <c r="R238" s="34">
        <v>14350000</v>
      </c>
      <c r="S238" s="77">
        <f>P238-R238</f>
        <v>0</v>
      </c>
      <c r="T238" s="78">
        <f>R238/P238*100</f>
        <v>100</v>
      </c>
      <c r="U238" s="69"/>
      <c r="V238" s="79"/>
      <c r="W238" s="71"/>
      <c r="X238" s="223"/>
      <c r="AB238" s="73"/>
    </row>
    <row r="239" spans="1:28" s="72" customFormat="1" ht="18" hidden="1">
      <c r="A239" s="35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3"/>
      <c r="O239" s="32"/>
      <c r="P239" s="34"/>
      <c r="Q239" s="67"/>
      <c r="R239" s="77"/>
      <c r="S239" s="67"/>
      <c r="T239" s="78"/>
      <c r="U239" s="69"/>
      <c r="V239" s="79"/>
      <c r="W239" s="71"/>
      <c r="X239" s="223"/>
      <c r="AB239" s="73"/>
    </row>
    <row r="240" spans="1:28" s="58" customFormat="1" ht="18" hidden="1">
      <c r="A240" s="26" t="s">
        <v>20</v>
      </c>
      <c r="B240" s="27">
        <v>15</v>
      </c>
      <c r="C240" s="27" t="s">
        <v>20</v>
      </c>
      <c r="D240" s="27">
        <v>15</v>
      </c>
      <c r="E240" s="27" t="s">
        <v>10</v>
      </c>
      <c r="F240" s="27" t="s">
        <v>9</v>
      </c>
      <c r="G240" s="27" t="s">
        <v>13</v>
      </c>
      <c r="H240" s="27" t="s">
        <v>199</v>
      </c>
      <c r="I240" s="27" t="s">
        <v>35</v>
      </c>
      <c r="J240" s="27" t="s">
        <v>47</v>
      </c>
      <c r="K240" s="27" t="s">
        <v>47</v>
      </c>
      <c r="L240" s="27" t="s">
        <v>139</v>
      </c>
      <c r="M240" s="27"/>
      <c r="N240" s="28"/>
      <c r="O240" s="29" t="s">
        <v>261</v>
      </c>
      <c r="P240" s="30">
        <f>P241</f>
        <v>106800000</v>
      </c>
      <c r="Q240" s="30">
        <f>SUM(Q241:Q241)</f>
        <v>0</v>
      </c>
      <c r="R240" s="30">
        <f>R241</f>
        <v>105540000</v>
      </c>
      <c r="S240" s="30">
        <f>S241</f>
        <v>1260000</v>
      </c>
      <c r="T240" s="55">
        <f>R240/P240*100</f>
        <v>98.82022471910112</v>
      </c>
      <c r="U240" s="83"/>
      <c r="V240" s="84"/>
      <c r="W240" s="57"/>
      <c r="X240" s="223"/>
      <c r="AB240" s="59"/>
    </row>
    <row r="241" spans="1:28" s="72" customFormat="1" ht="18" hidden="1">
      <c r="A241" s="35" t="s">
        <v>20</v>
      </c>
      <c r="B241" s="31">
        <v>15</v>
      </c>
      <c r="C241" s="31" t="s">
        <v>20</v>
      </c>
      <c r="D241" s="31">
        <v>15</v>
      </c>
      <c r="E241" s="31" t="s">
        <v>10</v>
      </c>
      <c r="F241" s="31" t="s">
        <v>9</v>
      </c>
      <c r="G241" s="31" t="s">
        <v>13</v>
      </c>
      <c r="H241" s="31" t="s">
        <v>199</v>
      </c>
      <c r="I241" s="31" t="s">
        <v>35</v>
      </c>
      <c r="J241" s="31" t="s">
        <v>47</v>
      </c>
      <c r="K241" s="31" t="s">
        <v>47</v>
      </c>
      <c r="L241" s="31" t="s">
        <v>139</v>
      </c>
      <c r="M241" s="31" t="s">
        <v>10</v>
      </c>
      <c r="N241" s="33"/>
      <c r="O241" s="32" t="s">
        <v>262</v>
      </c>
      <c r="P241" s="34">
        <v>106800000</v>
      </c>
      <c r="Q241" s="67"/>
      <c r="R241" s="77">
        <v>105540000</v>
      </c>
      <c r="S241" s="77">
        <f>P241-R241</f>
        <v>1260000</v>
      </c>
      <c r="T241" s="78">
        <f>R241/P241*100</f>
        <v>98.82022471910112</v>
      </c>
      <c r="U241" s="69"/>
      <c r="V241" s="79"/>
      <c r="W241" s="71"/>
      <c r="X241" s="223"/>
      <c r="AB241" s="73"/>
    </row>
    <row r="242" spans="1:28" s="72" customFormat="1" ht="12.75" customHeight="1">
      <c r="A242" s="35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3"/>
      <c r="O242" s="32"/>
      <c r="P242" s="34"/>
      <c r="Q242" s="67"/>
      <c r="R242" s="77"/>
      <c r="S242" s="67"/>
      <c r="T242" s="78"/>
      <c r="U242" s="69"/>
      <c r="V242" s="79"/>
      <c r="W242" s="71"/>
      <c r="X242" s="223"/>
      <c r="AB242" s="73"/>
    </row>
    <row r="243" spans="1:28" s="152" customFormat="1" ht="33">
      <c r="A243" s="143" t="s">
        <v>20</v>
      </c>
      <c r="B243" s="144">
        <v>15</v>
      </c>
      <c r="C243" s="144" t="s">
        <v>20</v>
      </c>
      <c r="D243" s="144">
        <v>15</v>
      </c>
      <c r="E243" s="144" t="s">
        <v>10</v>
      </c>
      <c r="F243" s="144" t="s">
        <v>9</v>
      </c>
      <c r="G243" s="144" t="s">
        <v>34</v>
      </c>
      <c r="H243" s="144" t="s">
        <v>9</v>
      </c>
      <c r="I243" s="144"/>
      <c r="J243" s="144"/>
      <c r="K243" s="144"/>
      <c r="L243" s="144"/>
      <c r="M243" s="144"/>
      <c r="N243" s="145"/>
      <c r="O243" s="146" t="s">
        <v>75</v>
      </c>
      <c r="P243" s="147">
        <f>P245+P264+P277+P290</f>
        <v>43252000</v>
      </c>
      <c r="Q243" s="147">
        <f>Q245+Q264</f>
        <v>0</v>
      </c>
      <c r="R243" s="147">
        <f>R245+R264+R277+R290</f>
        <v>40789400</v>
      </c>
      <c r="S243" s="147">
        <f>S245+S264+S277+S290</f>
        <v>2462600</v>
      </c>
      <c r="T243" s="148">
        <f>R243/P243*100</f>
        <v>94.30639045593267</v>
      </c>
      <c r="U243" s="149"/>
      <c r="V243" s="150"/>
      <c r="W243" s="151"/>
      <c r="X243" s="190"/>
      <c r="AB243" s="153"/>
    </row>
    <row r="244" spans="1:28" s="72" customFormat="1" ht="18" hidden="1">
      <c r="A244" s="26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8"/>
      <c r="O244" s="95"/>
      <c r="P244" s="30"/>
      <c r="Q244" s="30"/>
      <c r="R244" s="30"/>
      <c r="S244" s="30"/>
      <c r="T244" s="78"/>
      <c r="U244" s="69"/>
      <c r="V244" s="79"/>
      <c r="W244" s="71"/>
      <c r="X244" s="190"/>
      <c r="AB244" s="73"/>
    </row>
    <row r="245" spans="1:28" s="163" customFormat="1" ht="33">
      <c r="A245" s="154" t="s">
        <v>20</v>
      </c>
      <c r="B245" s="155">
        <v>15</v>
      </c>
      <c r="C245" s="155" t="s">
        <v>20</v>
      </c>
      <c r="D245" s="155">
        <v>15</v>
      </c>
      <c r="E245" s="155" t="s">
        <v>10</v>
      </c>
      <c r="F245" s="155" t="s">
        <v>9</v>
      </c>
      <c r="G245" s="155" t="s">
        <v>34</v>
      </c>
      <c r="H245" s="155" t="s">
        <v>125</v>
      </c>
      <c r="I245" s="155"/>
      <c r="J245" s="155"/>
      <c r="K245" s="155"/>
      <c r="L245" s="155"/>
      <c r="M245" s="155"/>
      <c r="N245" s="156"/>
      <c r="O245" s="157" t="s">
        <v>113</v>
      </c>
      <c r="P245" s="158">
        <f>P247+P253</f>
        <v>10000000</v>
      </c>
      <c r="Q245" s="158">
        <f>Q247+Q253</f>
        <v>0</v>
      </c>
      <c r="R245" s="158">
        <f>R247+R253</f>
        <v>9770000</v>
      </c>
      <c r="S245" s="158">
        <f>S247+S253</f>
        <v>230000</v>
      </c>
      <c r="T245" s="159">
        <f>R245/P245*100</f>
        <v>97.7</v>
      </c>
      <c r="U245" s="160"/>
      <c r="V245" s="161"/>
      <c r="W245" s="162"/>
      <c r="X245" s="190"/>
      <c r="AB245" s="164"/>
    </row>
    <row r="246" spans="1:28" s="72" customFormat="1" ht="18" hidden="1">
      <c r="A246" s="26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8"/>
      <c r="O246" s="29"/>
      <c r="P246" s="30"/>
      <c r="Q246" s="30"/>
      <c r="R246" s="30"/>
      <c r="S246" s="30"/>
      <c r="T246" s="78"/>
      <c r="U246" s="69"/>
      <c r="V246" s="79"/>
      <c r="W246" s="71"/>
      <c r="X246" s="190"/>
      <c r="AB246" s="73"/>
    </row>
    <row r="247" spans="1:28" s="72" customFormat="1" ht="18">
      <c r="A247" s="35" t="s">
        <v>20</v>
      </c>
      <c r="B247" s="31">
        <v>15</v>
      </c>
      <c r="C247" s="31" t="s">
        <v>20</v>
      </c>
      <c r="D247" s="31">
        <v>15</v>
      </c>
      <c r="E247" s="31" t="s">
        <v>10</v>
      </c>
      <c r="F247" s="31" t="s">
        <v>9</v>
      </c>
      <c r="G247" s="31" t="s">
        <v>34</v>
      </c>
      <c r="H247" s="31" t="s">
        <v>125</v>
      </c>
      <c r="I247" s="31" t="s">
        <v>35</v>
      </c>
      <c r="J247" s="31" t="s">
        <v>47</v>
      </c>
      <c r="K247" s="31" t="s">
        <v>20</v>
      </c>
      <c r="L247" s="31"/>
      <c r="M247" s="31"/>
      <c r="N247" s="33"/>
      <c r="O247" s="32" t="s">
        <v>36</v>
      </c>
      <c r="P247" s="34">
        <f>P249</f>
        <v>4440000</v>
      </c>
      <c r="Q247" s="34">
        <f>Q249</f>
        <v>0</v>
      </c>
      <c r="R247" s="34">
        <f>R249</f>
        <v>4420000</v>
      </c>
      <c r="S247" s="34">
        <f>S249</f>
        <v>20000</v>
      </c>
      <c r="T247" s="78">
        <f>R247/P247*100</f>
        <v>99.54954954954955</v>
      </c>
      <c r="U247" s="69"/>
      <c r="V247" s="79"/>
      <c r="W247" s="71"/>
      <c r="X247" s="191"/>
      <c r="AB247" s="73"/>
    </row>
    <row r="248" spans="1:28" s="72" customFormat="1" ht="18" hidden="1">
      <c r="A248" s="26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8"/>
      <c r="O248" s="29"/>
      <c r="P248" s="30"/>
      <c r="Q248" s="30"/>
      <c r="R248" s="30"/>
      <c r="S248" s="30"/>
      <c r="T248" s="78"/>
      <c r="U248" s="69"/>
      <c r="V248" s="79"/>
      <c r="W248" s="71"/>
      <c r="X248" s="190"/>
      <c r="AB248" s="73"/>
    </row>
    <row r="249" spans="1:28" s="58" customFormat="1" ht="18" hidden="1">
      <c r="A249" s="26" t="s">
        <v>20</v>
      </c>
      <c r="B249" s="27">
        <v>15</v>
      </c>
      <c r="C249" s="27" t="s">
        <v>20</v>
      </c>
      <c r="D249" s="27">
        <v>15</v>
      </c>
      <c r="E249" s="27" t="s">
        <v>10</v>
      </c>
      <c r="F249" s="27" t="s">
        <v>9</v>
      </c>
      <c r="G249" s="27" t="s">
        <v>34</v>
      </c>
      <c r="H249" s="27" t="s">
        <v>125</v>
      </c>
      <c r="I249" s="27" t="s">
        <v>35</v>
      </c>
      <c r="J249" s="27" t="s">
        <v>47</v>
      </c>
      <c r="K249" s="27" t="s">
        <v>20</v>
      </c>
      <c r="L249" s="27" t="s">
        <v>129</v>
      </c>
      <c r="M249" s="27"/>
      <c r="N249" s="28"/>
      <c r="O249" s="29" t="s">
        <v>76</v>
      </c>
      <c r="P249" s="30">
        <f>SUM(P250:P251)</f>
        <v>4440000</v>
      </c>
      <c r="Q249" s="30">
        <f>Q250</f>
        <v>0</v>
      </c>
      <c r="R249" s="30">
        <f>SUM(R250:R251)</f>
        <v>4420000</v>
      </c>
      <c r="S249" s="30">
        <f>SUM(S250:S251)</f>
        <v>20000</v>
      </c>
      <c r="T249" s="55">
        <f>R249/P249*100</f>
        <v>99.54954954954955</v>
      </c>
      <c r="U249" s="83"/>
      <c r="V249" s="84"/>
      <c r="W249" s="57"/>
      <c r="X249" s="190"/>
      <c r="AB249" s="59"/>
    </row>
    <row r="250" spans="1:28" s="72" customFormat="1" ht="18" hidden="1">
      <c r="A250" s="35" t="s">
        <v>20</v>
      </c>
      <c r="B250" s="31">
        <v>15</v>
      </c>
      <c r="C250" s="31" t="s">
        <v>20</v>
      </c>
      <c r="D250" s="31">
        <v>15</v>
      </c>
      <c r="E250" s="31" t="s">
        <v>10</v>
      </c>
      <c r="F250" s="31" t="s">
        <v>9</v>
      </c>
      <c r="G250" s="31" t="s">
        <v>34</v>
      </c>
      <c r="H250" s="31" t="s">
        <v>125</v>
      </c>
      <c r="I250" s="31" t="s">
        <v>35</v>
      </c>
      <c r="J250" s="31" t="s">
        <v>47</v>
      </c>
      <c r="K250" s="31" t="s">
        <v>20</v>
      </c>
      <c r="L250" s="31" t="s">
        <v>129</v>
      </c>
      <c r="M250" s="31" t="s">
        <v>10</v>
      </c>
      <c r="N250" s="33"/>
      <c r="O250" s="32" t="s">
        <v>77</v>
      </c>
      <c r="P250" s="34">
        <v>2880000</v>
      </c>
      <c r="Q250" s="67"/>
      <c r="R250" s="34">
        <v>2860000</v>
      </c>
      <c r="S250" s="77">
        <f>P250-R250</f>
        <v>20000</v>
      </c>
      <c r="T250" s="78">
        <f>R250/P250*100</f>
        <v>99.30555555555556</v>
      </c>
      <c r="U250" s="69"/>
      <c r="V250" s="79"/>
      <c r="W250" s="71"/>
      <c r="X250" s="190"/>
      <c r="AB250" s="73"/>
    </row>
    <row r="251" spans="1:28" s="72" customFormat="1" ht="18" hidden="1">
      <c r="A251" s="35" t="s">
        <v>20</v>
      </c>
      <c r="B251" s="31">
        <v>15</v>
      </c>
      <c r="C251" s="31" t="s">
        <v>20</v>
      </c>
      <c r="D251" s="31">
        <v>15</v>
      </c>
      <c r="E251" s="31" t="s">
        <v>10</v>
      </c>
      <c r="F251" s="31" t="s">
        <v>9</v>
      </c>
      <c r="G251" s="31" t="s">
        <v>34</v>
      </c>
      <c r="H251" s="31" t="s">
        <v>125</v>
      </c>
      <c r="I251" s="31" t="s">
        <v>35</v>
      </c>
      <c r="J251" s="31" t="s">
        <v>47</v>
      </c>
      <c r="K251" s="31" t="s">
        <v>20</v>
      </c>
      <c r="L251" s="31" t="s">
        <v>129</v>
      </c>
      <c r="M251" s="31" t="s">
        <v>13</v>
      </c>
      <c r="N251" s="33"/>
      <c r="O251" s="32" t="s">
        <v>170</v>
      </c>
      <c r="P251" s="34">
        <v>1560000</v>
      </c>
      <c r="Q251" s="67"/>
      <c r="R251" s="34">
        <v>1560000</v>
      </c>
      <c r="S251" s="77">
        <f>P251-R251</f>
        <v>0</v>
      </c>
      <c r="T251" s="78">
        <f>R251/P251*100</f>
        <v>100</v>
      </c>
      <c r="U251" s="69"/>
      <c r="V251" s="79"/>
      <c r="W251" s="71"/>
      <c r="X251" s="190"/>
      <c r="AB251" s="73"/>
    </row>
    <row r="252" spans="1:28" s="72" customFormat="1" ht="18" hidden="1">
      <c r="A252" s="35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3"/>
      <c r="O252" s="32"/>
      <c r="P252" s="34"/>
      <c r="Q252" s="67"/>
      <c r="R252" s="77"/>
      <c r="S252" s="67"/>
      <c r="T252" s="78"/>
      <c r="U252" s="69"/>
      <c r="V252" s="79"/>
      <c r="W252" s="71"/>
      <c r="X252" s="190"/>
      <c r="AB252" s="73"/>
    </row>
    <row r="253" spans="1:28" s="72" customFormat="1" ht="18">
      <c r="A253" s="35" t="s">
        <v>20</v>
      </c>
      <c r="B253" s="31">
        <v>15</v>
      </c>
      <c r="C253" s="31" t="s">
        <v>20</v>
      </c>
      <c r="D253" s="31">
        <v>15</v>
      </c>
      <c r="E253" s="31" t="s">
        <v>10</v>
      </c>
      <c r="F253" s="31" t="s">
        <v>9</v>
      </c>
      <c r="G253" s="31" t="s">
        <v>34</v>
      </c>
      <c r="H253" s="31" t="s">
        <v>125</v>
      </c>
      <c r="I253" s="31" t="s">
        <v>35</v>
      </c>
      <c r="J253" s="31" t="s">
        <v>47</v>
      </c>
      <c r="K253" s="31" t="s">
        <v>47</v>
      </c>
      <c r="L253" s="31"/>
      <c r="M253" s="31"/>
      <c r="N253" s="33"/>
      <c r="O253" s="32" t="s">
        <v>49</v>
      </c>
      <c r="P253" s="34">
        <f>P255+P258+P261</f>
        <v>5560000</v>
      </c>
      <c r="Q253" s="34">
        <f>Q255</f>
        <v>0</v>
      </c>
      <c r="R253" s="34">
        <f>R255+R258+R261</f>
        <v>5350000</v>
      </c>
      <c r="S253" s="34">
        <f>S255+S258+S261</f>
        <v>210000</v>
      </c>
      <c r="T253" s="78">
        <f>R253/P253*100</f>
        <v>96.22302158273382</v>
      </c>
      <c r="U253" s="69"/>
      <c r="V253" s="79"/>
      <c r="W253" s="71"/>
      <c r="X253" s="191"/>
      <c r="AB253" s="73"/>
    </row>
    <row r="254" spans="1:28" s="72" customFormat="1" ht="18" hidden="1">
      <c r="A254" s="35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3"/>
      <c r="O254" s="32"/>
      <c r="P254" s="34"/>
      <c r="Q254" s="34"/>
      <c r="R254" s="34"/>
      <c r="S254" s="34"/>
      <c r="T254" s="78"/>
      <c r="U254" s="69"/>
      <c r="V254" s="79"/>
      <c r="W254" s="71"/>
      <c r="X254" s="223"/>
      <c r="AB254" s="73"/>
    </row>
    <row r="255" spans="1:28" s="58" customFormat="1" ht="18" hidden="1">
      <c r="A255" s="26" t="s">
        <v>20</v>
      </c>
      <c r="B255" s="27">
        <v>15</v>
      </c>
      <c r="C255" s="27" t="s">
        <v>20</v>
      </c>
      <c r="D255" s="27">
        <v>15</v>
      </c>
      <c r="E255" s="27" t="s">
        <v>10</v>
      </c>
      <c r="F255" s="27" t="s">
        <v>9</v>
      </c>
      <c r="G255" s="27" t="s">
        <v>34</v>
      </c>
      <c r="H255" s="27" t="s">
        <v>125</v>
      </c>
      <c r="I255" s="27" t="s">
        <v>35</v>
      </c>
      <c r="J255" s="27" t="s">
        <v>47</v>
      </c>
      <c r="K255" s="27" t="s">
        <v>47</v>
      </c>
      <c r="L255" s="27" t="s">
        <v>126</v>
      </c>
      <c r="M255" s="27"/>
      <c r="N255" s="28"/>
      <c r="O255" s="29" t="s">
        <v>60</v>
      </c>
      <c r="P255" s="30">
        <f>P256</f>
        <v>700000</v>
      </c>
      <c r="Q255" s="30">
        <f>Q256</f>
        <v>0</v>
      </c>
      <c r="R255" s="30">
        <f>R256</f>
        <v>700000</v>
      </c>
      <c r="S255" s="30">
        <f>S256</f>
        <v>0</v>
      </c>
      <c r="T255" s="55">
        <f>R255/P255*100</f>
        <v>100</v>
      </c>
      <c r="U255" s="83"/>
      <c r="V255" s="84"/>
      <c r="W255" s="57"/>
      <c r="X255" s="223"/>
      <c r="AB255" s="59"/>
    </row>
    <row r="256" spans="1:28" s="72" customFormat="1" ht="18" hidden="1">
      <c r="A256" s="35" t="s">
        <v>20</v>
      </c>
      <c r="B256" s="31">
        <v>15</v>
      </c>
      <c r="C256" s="31" t="s">
        <v>20</v>
      </c>
      <c r="D256" s="31">
        <v>15</v>
      </c>
      <c r="E256" s="31" t="s">
        <v>10</v>
      </c>
      <c r="F256" s="31" t="s">
        <v>9</v>
      </c>
      <c r="G256" s="31" t="s">
        <v>34</v>
      </c>
      <c r="H256" s="31" t="s">
        <v>125</v>
      </c>
      <c r="I256" s="31" t="s">
        <v>35</v>
      </c>
      <c r="J256" s="31" t="s">
        <v>47</v>
      </c>
      <c r="K256" s="31" t="s">
        <v>47</v>
      </c>
      <c r="L256" s="31" t="s">
        <v>126</v>
      </c>
      <c r="M256" s="31" t="s">
        <v>13</v>
      </c>
      <c r="N256" s="33"/>
      <c r="O256" s="32" t="s">
        <v>62</v>
      </c>
      <c r="P256" s="34">
        <v>700000</v>
      </c>
      <c r="Q256" s="67"/>
      <c r="R256" s="34">
        <v>700000</v>
      </c>
      <c r="S256" s="77">
        <f>P256-R256</f>
        <v>0</v>
      </c>
      <c r="T256" s="78">
        <f>R256/P256*100</f>
        <v>100</v>
      </c>
      <c r="U256" s="69"/>
      <c r="V256" s="79"/>
      <c r="W256" s="71"/>
      <c r="X256" s="223"/>
      <c r="AB256" s="73"/>
    </row>
    <row r="257" spans="1:28" s="72" customFormat="1" ht="18" hidden="1">
      <c r="A257" s="35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3"/>
      <c r="O257" s="32"/>
      <c r="P257" s="34"/>
      <c r="Q257" s="67"/>
      <c r="R257" s="34"/>
      <c r="S257" s="77"/>
      <c r="T257" s="78"/>
      <c r="U257" s="69"/>
      <c r="V257" s="79"/>
      <c r="W257" s="71"/>
      <c r="X257" s="223"/>
      <c r="AB257" s="73"/>
    </row>
    <row r="258" spans="1:28" s="58" customFormat="1" ht="18" hidden="1">
      <c r="A258" s="26" t="s">
        <v>20</v>
      </c>
      <c r="B258" s="27">
        <v>15</v>
      </c>
      <c r="C258" s="27" t="s">
        <v>20</v>
      </c>
      <c r="D258" s="27">
        <v>15</v>
      </c>
      <c r="E258" s="27" t="s">
        <v>10</v>
      </c>
      <c r="F258" s="27" t="s">
        <v>9</v>
      </c>
      <c r="G258" s="27" t="s">
        <v>34</v>
      </c>
      <c r="H258" s="27" t="s">
        <v>125</v>
      </c>
      <c r="I258" s="27" t="s">
        <v>35</v>
      </c>
      <c r="J258" s="27" t="s">
        <v>47</v>
      </c>
      <c r="K258" s="27" t="s">
        <v>47</v>
      </c>
      <c r="L258" s="27" t="s">
        <v>133</v>
      </c>
      <c r="M258" s="27"/>
      <c r="N258" s="28"/>
      <c r="O258" s="29" t="s">
        <v>347</v>
      </c>
      <c r="P258" s="30">
        <f>P259</f>
        <v>900000</v>
      </c>
      <c r="Q258" s="30">
        <f>Q259</f>
        <v>0</v>
      </c>
      <c r="R258" s="30">
        <f>R259</f>
        <v>750000</v>
      </c>
      <c r="S258" s="30">
        <f>S259</f>
        <v>150000</v>
      </c>
      <c r="T258" s="55">
        <f>R258/P258*100</f>
        <v>83.33333333333334</v>
      </c>
      <c r="U258" s="83"/>
      <c r="V258" s="84"/>
      <c r="W258" s="57"/>
      <c r="X258" s="223"/>
      <c r="AB258" s="59"/>
    </row>
    <row r="259" spans="1:28" s="72" customFormat="1" ht="18" hidden="1">
      <c r="A259" s="35" t="s">
        <v>20</v>
      </c>
      <c r="B259" s="31">
        <v>15</v>
      </c>
      <c r="C259" s="31" t="s">
        <v>20</v>
      </c>
      <c r="D259" s="31">
        <v>15</v>
      </c>
      <c r="E259" s="31" t="s">
        <v>10</v>
      </c>
      <c r="F259" s="31" t="s">
        <v>9</v>
      </c>
      <c r="G259" s="31" t="s">
        <v>34</v>
      </c>
      <c r="H259" s="31" t="s">
        <v>125</v>
      </c>
      <c r="I259" s="31" t="s">
        <v>35</v>
      </c>
      <c r="J259" s="31" t="s">
        <v>47</v>
      </c>
      <c r="K259" s="31" t="s">
        <v>47</v>
      </c>
      <c r="L259" s="31" t="s">
        <v>133</v>
      </c>
      <c r="M259" s="31" t="s">
        <v>10</v>
      </c>
      <c r="N259" s="33"/>
      <c r="O259" s="32" t="s">
        <v>348</v>
      </c>
      <c r="P259" s="34">
        <v>900000</v>
      </c>
      <c r="Q259" s="67"/>
      <c r="R259" s="34">
        <v>750000</v>
      </c>
      <c r="S259" s="77">
        <f>P259-R259</f>
        <v>150000</v>
      </c>
      <c r="T259" s="78">
        <f>R259/P259*100</f>
        <v>83.33333333333334</v>
      </c>
      <c r="U259" s="69"/>
      <c r="V259" s="79"/>
      <c r="W259" s="71"/>
      <c r="X259" s="223"/>
      <c r="AB259" s="73"/>
    </row>
    <row r="260" spans="1:28" s="72" customFormat="1" ht="18" hidden="1">
      <c r="A260" s="35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3"/>
      <c r="O260" s="32"/>
      <c r="P260" s="34"/>
      <c r="Q260" s="67"/>
      <c r="R260" s="34"/>
      <c r="S260" s="77"/>
      <c r="T260" s="78"/>
      <c r="U260" s="69"/>
      <c r="V260" s="79"/>
      <c r="W260" s="71"/>
      <c r="X260" s="223"/>
      <c r="AB260" s="73"/>
    </row>
    <row r="261" spans="1:28" s="58" customFormat="1" ht="18" hidden="1">
      <c r="A261" s="26" t="s">
        <v>20</v>
      </c>
      <c r="B261" s="27">
        <v>15</v>
      </c>
      <c r="C261" s="27" t="s">
        <v>20</v>
      </c>
      <c r="D261" s="27">
        <v>15</v>
      </c>
      <c r="E261" s="27" t="s">
        <v>10</v>
      </c>
      <c r="F261" s="27" t="s">
        <v>9</v>
      </c>
      <c r="G261" s="27" t="s">
        <v>34</v>
      </c>
      <c r="H261" s="27" t="s">
        <v>125</v>
      </c>
      <c r="I261" s="27" t="s">
        <v>35</v>
      </c>
      <c r="J261" s="27" t="s">
        <v>47</v>
      </c>
      <c r="K261" s="27" t="s">
        <v>47</v>
      </c>
      <c r="L261" s="27" t="s">
        <v>131</v>
      </c>
      <c r="M261" s="27"/>
      <c r="N261" s="28"/>
      <c r="O261" s="29" t="s">
        <v>159</v>
      </c>
      <c r="P261" s="30">
        <f>P262</f>
        <v>3960000</v>
      </c>
      <c r="Q261" s="30">
        <f>Q262</f>
        <v>0</v>
      </c>
      <c r="R261" s="30">
        <f>R262</f>
        <v>3900000</v>
      </c>
      <c r="S261" s="30">
        <f>S262</f>
        <v>60000</v>
      </c>
      <c r="T261" s="55">
        <f>R261/P261*100</f>
        <v>98.48484848484848</v>
      </c>
      <c r="U261" s="83"/>
      <c r="V261" s="84"/>
      <c r="W261" s="57"/>
      <c r="X261" s="223"/>
      <c r="AB261" s="59"/>
    </row>
    <row r="262" spans="1:28" s="72" customFormat="1" ht="18" hidden="1">
      <c r="A262" s="35" t="s">
        <v>20</v>
      </c>
      <c r="B262" s="31">
        <v>15</v>
      </c>
      <c r="C262" s="31" t="s">
        <v>20</v>
      </c>
      <c r="D262" s="31">
        <v>15</v>
      </c>
      <c r="E262" s="31" t="s">
        <v>10</v>
      </c>
      <c r="F262" s="31" t="s">
        <v>9</v>
      </c>
      <c r="G262" s="31" t="s">
        <v>34</v>
      </c>
      <c r="H262" s="31" t="s">
        <v>125</v>
      </c>
      <c r="I262" s="31" t="s">
        <v>35</v>
      </c>
      <c r="J262" s="31" t="s">
        <v>47</v>
      </c>
      <c r="K262" s="31" t="s">
        <v>47</v>
      </c>
      <c r="L262" s="31" t="s">
        <v>131</v>
      </c>
      <c r="M262" s="31" t="s">
        <v>22</v>
      </c>
      <c r="N262" s="33"/>
      <c r="O262" s="32" t="s">
        <v>162</v>
      </c>
      <c r="P262" s="34">
        <v>3960000</v>
      </c>
      <c r="Q262" s="67"/>
      <c r="R262" s="34">
        <v>3900000</v>
      </c>
      <c r="S262" s="77">
        <f>P262-R262</f>
        <v>60000</v>
      </c>
      <c r="T262" s="78">
        <f>R262/P262*100</f>
        <v>98.48484848484848</v>
      </c>
      <c r="U262" s="69"/>
      <c r="V262" s="79"/>
      <c r="W262" s="71"/>
      <c r="X262" s="223"/>
      <c r="AB262" s="73"/>
    </row>
    <row r="263" spans="1:28" s="72" customFormat="1" ht="12.75" customHeight="1">
      <c r="A263" s="35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3"/>
      <c r="O263" s="32"/>
      <c r="P263" s="34"/>
      <c r="Q263" s="67"/>
      <c r="R263" s="77"/>
      <c r="S263" s="67"/>
      <c r="T263" s="78"/>
      <c r="U263" s="69"/>
      <c r="V263" s="79"/>
      <c r="W263" s="71"/>
      <c r="X263" s="223"/>
      <c r="AB263" s="73"/>
    </row>
    <row r="264" spans="1:28" s="163" customFormat="1" ht="18">
      <c r="A264" s="154" t="s">
        <v>20</v>
      </c>
      <c r="B264" s="155">
        <v>15</v>
      </c>
      <c r="C264" s="155" t="s">
        <v>20</v>
      </c>
      <c r="D264" s="155">
        <v>15</v>
      </c>
      <c r="E264" s="155" t="s">
        <v>10</v>
      </c>
      <c r="F264" s="155" t="s">
        <v>9</v>
      </c>
      <c r="G264" s="155" t="s">
        <v>34</v>
      </c>
      <c r="H264" s="155" t="s">
        <v>129</v>
      </c>
      <c r="I264" s="155"/>
      <c r="J264" s="155"/>
      <c r="K264" s="155"/>
      <c r="L264" s="155"/>
      <c r="M264" s="155"/>
      <c r="N264" s="156"/>
      <c r="O264" s="157" t="s">
        <v>145</v>
      </c>
      <c r="P264" s="158">
        <f>P266+P272</f>
        <v>4400000</v>
      </c>
      <c r="Q264" s="158">
        <f>Q266+Q272</f>
        <v>0</v>
      </c>
      <c r="R264" s="158">
        <f>R266+R272</f>
        <v>4399000</v>
      </c>
      <c r="S264" s="158">
        <f>S266+S272</f>
        <v>1000</v>
      </c>
      <c r="T264" s="159">
        <f>R264/P264*100</f>
        <v>99.97727272727272</v>
      </c>
      <c r="U264" s="160"/>
      <c r="V264" s="161"/>
      <c r="W264" s="162"/>
      <c r="X264" s="190"/>
      <c r="AB264" s="164"/>
    </row>
    <row r="265" spans="1:28" s="72" customFormat="1" ht="18" hidden="1">
      <c r="A265" s="35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3"/>
      <c r="O265" s="32"/>
      <c r="P265" s="34"/>
      <c r="Q265" s="34"/>
      <c r="R265" s="34"/>
      <c r="S265" s="34"/>
      <c r="T265" s="78"/>
      <c r="U265" s="69"/>
      <c r="V265" s="79"/>
      <c r="W265" s="71"/>
      <c r="X265" s="190"/>
      <c r="AB265" s="73"/>
    </row>
    <row r="266" spans="1:28" s="72" customFormat="1" ht="18">
      <c r="A266" s="35" t="s">
        <v>20</v>
      </c>
      <c r="B266" s="31">
        <v>15</v>
      </c>
      <c r="C266" s="31" t="s">
        <v>20</v>
      </c>
      <c r="D266" s="31">
        <v>15</v>
      </c>
      <c r="E266" s="31" t="s">
        <v>10</v>
      </c>
      <c r="F266" s="31" t="s">
        <v>9</v>
      </c>
      <c r="G266" s="31" t="s">
        <v>34</v>
      </c>
      <c r="H266" s="31" t="s">
        <v>129</v>
      </c>
      <c r="I266" s="31" t="s">
        <v>35</v>
      </c>
      <c r="J266" s="31" t="s">
        <v>47</v>
      </c>
      <c r="K266" s="31" t="s">
        <v>20</v>
      </c>
      <c r="L266" s="31"/>
      <c r="M266" s="31"/>
      <c r="N266" s="33"/>
      <c r="O266" s="32" t="s">
        <v>36</v>
      </c>
      <c r="P266" s="34">
        <f>P268</f>
        <v>4110000</v>
      </c>
      <c r="Q266" s="34">
        <f>Q268</f>
        <v>0</v>
      </c>
      <c r="R266" s="34">
        <f>R268</f>
        <v>4109000</v>
      </c>
      <c r="S266" s="34">
        <f>S268</f>
        <v>1000</v>
      </c>
      <c r="T266" s="78">
        <f>R266/P266*100</f>
        <v>99.97566909975669</v>
      </c>
      <c r="U266" s="69"/>
      <c r="V266" s="79"/>
      <c r="W266" s="71"/>
      <c r="X266" s="191"/>
      <c r="AB266" s="73"/>
    </row>
    <row r="267" spans="1:28" s="72" customFormat="1" ht="18" hidden="1">
      <c r="A267" s="26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8"/>
      <c r="O267" s="29"/>
      <c r="P267" s="30"/>
      <c r="Q267" s="30"/>
      <c r="R267" s="30"/>
      <c r="S267" s="30"/>
      <c r="T267" s="78"/>
      <c r="U267" s="69"/>
      <c r="V267" s="79"/>
      <c r="W267" s="71"/>
      <c r="X267" s="190"/>
      <c r="AB267" s="73"/>
    </row>
    <row r="268" spans="1:28" s="58" customFormat="1" ht="18" hidden="1">
      <c r="A268" s="26" t="s">
        <v>20</v>
      </c>
      <c r="B268" s="27">
        <v>15</v>
      </c>
      <c r="C268" s="27" t="s">
        <v>20</v>
      </c>
      <c r="D268" s="27">
        <v>15</v>
      </c>
      <c r="E268" s="27" t="s">
        <v>10</v>
      </c>
      <c r="F268" s="27" t="s">
        <v>9</v>
      </c>
      <c r="G268" s="27" t="s">
        <v>34</v>
      </c>
      <c r="H268" s="27" t="s">
        <v>129</v>
      </c>
      <c r="I268" s="27" t="s">
        <v>35</v>
      </c>
      <c r="J268" s="27" t="s">
        <v>47</v>
      </c>
      <c r="K268" s="27" t="s">
        <v>20</v>
      </c>
      <c r="L268" s="27" t="s">
        <v>129</v>
      </c>
      <c r="M268" s="27"/>
      <c r="N268" s="28"/>
      <c r="O268" s="29" t="s">
        <v>76</v>
      </c>
      <c r="P268" s="30">
        <f>SUM(P269:P270)</f>
        <v>4110000</v>
      </c>
      <c r="Q268" s="30">
        <f>SUM(Q269:Q269)</f>
        <v>0</v>
      </c>
      <c r="R268" s="30">
        <f>SUM(R269:R270)</f>
        <v>4109000</v>
      </c>
      <c r="S268" s="30">
        <f>SUM(S269:S270)</f>
        <v>1000</v>
      </c>
      <c r="T268" s="55">
        <f>R268/P268*100</f>
        <v>99.97566909975669</v>
      </c>
      <c r="U268" s="83"/>
      <c r="V268" s="84"/>
      <c r="W268" s="57"/>
      <c r="X268" s="190"/>
      <c r="AB268" s="59"/>
    </row>
    <row r="269" spans="1:28" s="72" customFormat="1" ht="18" hidden="1">
      <c r="A269" s="35" t="s">
        <v>20</v>
      </c>
      <c r="B269" s="31">
        <v>15</v>
      </c>
      <c r="C269" s="31" t="s">
        <v>20</v>
      </c>
      <c r="D269" s="31">
        <v>15</v>
      </c>
      <c r="E269" s="31" t="s">
        <v>10</v>
      </c>
      <c r="F269" s="31" t="s">
        <v>9</v>
      </c>
      <c r="G269" s="31" t="s">
        <v>34</v>
      </c>
      <c r="H269" s="31" t="s">
        <v>129</v>
      </c>
      <c r="I269" s="31" t="s">
        <v>35</v>
      </c>
      <c r="J269" s="31" t="s">
        <v>47</v>
      </c>
      <c r="K269" s="31" t="s">
        <v>20</v>
      </c>
      <c r="L269" s="31" t="s">
        <v>129</v>
      </c>
      <c r="M269" s="31" t="s">
        <v>10</v>
      </c>
      <c r="N269" s="33"/>
      <c r="O269" s="32" t="s">
        <v>77</v>
      </c>
      <c r="P269" s="34">
        <v>3610000</v>
      </c>
      <c r="Q269" s="67"/>
      <c r="R269" s="34">
        <v>3609000</v>
      </c>
      <c r="S269" s="77">
        <f>P269-R269</f>
        <v>1000</v>
      </c>
      <c r="T269" s="78">
        <f>R269/P269*100</f>
        <v>99.97229916897507</v>
      </c>
      <c r="U269" s="69"/>
      <c r="V269" s="79"/>
      <c r="W269" s="71"/>
      <c r="X269" s="190"/>
      <c r="AB269" s="73"/>
    </row>
    <row r="270" spans="1:28" s="72" customFormat="1" ht="18" hidden="1">
      <c r="A270" s="35" t="s">
        <v>20</v>
      </c>
      <c r="B270" s="31">
        <v>15</v>
      </c>
      <c r="C270" s="31" t="s">
        <v>20</v>
      </c>
      <c r="D270" s="31">
        <v>15</v>
      </c>
      <c r="E270" s="31" t="s">
        <v>10</v>
      </c>
      <c r="F270" s="31" t="s">
        <v>9</v>
      </c>
      <c r="G270" s="31" t="s">
        <v>34</v>
      </c>
      <c r="H270" s="31" t="s">
        <v>129</v>
      </c>
      <c r="I270" s="31" t="s">
        <v>35</v>
      </c>
      <c r="J270" s="31" t="s">
        <v>47</v>
      </c>
      <c r="K270" s="31" t="s">
        <v>20</v>
      </c>
      <c r="L270" s="31" t="s">
        <v>129</v>
      </c>
      <c r="M270" s="31" t="s">
        <v>13</v>
      </c>
      <c r="N270" s="33"/>
      <c r="O270" s="32" t="s">
        <v>170</v>
      </c>
      <c r="P270" s="34">
        <v>500000</v>
      </c>
      <c r="Q270" s="67"/>
      <c r="R270" s="34">
        <v>500000</v>
      </c>
      <c r="S270" s="77">
        <f>P270-R270</f>
        <v>0</v>
      </c>
      <c r="T270" s="78">
        <f>R270/P270*100</f>
        <v>100</v>
      </c>
      <c r="U270" s="69"/>
      <c r="V270" s="79"/>
      <c r="W270" s="71"/>
      <c r="X270" s="190"/>
      <c r="AB270" s="73"/>
    </row>
    <row r="271" spans="1:28" s="72" customFormat="1" ht="18" hidden="1">
      <c r="A271" s="35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3"/>
      <c r="O271" s="32"/>
      <c r="P271" s="34"/>
      <c r="Q271" s="67"/>
      <c r="R271" s="77"/>
      <c r="S271" s="67"/>
      <c r="T271" s="78"/>
      <c r="U271" s="69"/>
      <c r="V271" s="79"/>
      <c r="W271" s="71"/>
      <c r="X271" s="190"/>
      <c r="AB271" s="73"/>
    </row>
    <row r="272" spans="1:28" s="72" customFormat="1" ht="18">
      <c r="A272" s="35" t="s">
        <v>20</v>
      </c>
      <c r="B272" s="31">
        <v>15</v>
      </c>
      <c r="C272" s="31" t="s">
        <v>20</v>
      </c>
      <c r="D272" s="31">
        <v>15</v>
      </c>
      <c r="E272" s="31" t="s">
        <v>10</v>
      </c>
      <c r="F272" s="31" t="s">
        <v>9</v>
      </c>
      <c r="G272" s="31" t="s">
        <v>34</v>
      </c>
      <c r="H272" s="31" t="s">
        <v>129</v>
      </c>
      <c r="I272" s="31" t="s">
        <v>35</v>
      </c>
      <c r="J272" s="31" t="s">
        <v>47</v>
      </c>
      <c r="K272" s="31" t="s">
        <v>47</v>
      </c>
      <c r="L272" s="31"/>
      <c r="M272" s="31"/>
      <c r="N272" s="33"/>
      <c r="O272" s="32" t="s">
        <v>49</v>
      </c>
      <c r="P272" s="34">
        <f>P274</f>
        <v>290000</v>
      </c>
      <c r="Q272" s="34">
        <f>Q274</f>
        <v>0</v>
      </c>
      <c r="R272" s="34">
        <f>R274</f>
        <v>290000</v>
      </c>
      <c r="S272" s="34">
        <f>S274</f>
        <v>0</v>
      </c>
      <c r="T272" s="78">
        <f>R272/P272*100</f>
        <v>100</v>
      </c>
      <c r="U272" s="69"/>
      <c r="V272" s="79"/>
      <c r="W272" s="71"/>
      <c r="X272" s="191"/>
      <c r="AB272" s="73"/>
    </row>
    <row r="273" spans="1:28" s="72" customFormat="1" ht="18" hidden="1">
      <c r="A273" s="35"/>
      <c r="B273" s="31"/>
      <c r="C273" s="31"/>
      <c r="D273" s="31"/>
      <c r="E273" s="31"/>
      <c r="F273" s="31"/>
      <c r="G273" s="31"/>
      <c r="H273" s="27"/>
      <c r="I273" s="31"/>
      <c r="J273" s="31"/>
      <c r="K273" s="31"/>
      <c r="L273" s="31"/>
      <c r="M273" s="31"/>
      <c r="N273" s="33"/>
      <c r="O273" s="32"/>
      <c r="P273" s="34"/>
      <c r="Q273" s="34"/>
      <c r="R273" s="34"/>
      <c r="S273" s="34"/>
      <c r="T273" s="78"/>
      <c r="U273" s="69"/>
      <c r="V273" s="79"/>
      <c r="W273" s="71"/>
      <c r="X273" s="190"/>
      <c r="AB273" s="73"/>
    </row>
    <row r="274" spans="1:28" s="58" customFormat="1" ht="18" hidden="1">
      <c r="A274" s="26" t="s">
        <v>20</v>
      </c>
      <c r="B274" s="27">
        <v>15</v>
      </c>
      <c r="C274" s="27" t="s">
        <v>20</v>
      </c>
      <c r="D274" s="27">
        <v>15</v>
      </c>
      <c r="E274" s="27" t="s">
        <v>10</v>
      </c>
      <c r="F274" s="27" t="s">
        <v>9</v>
      </c>
      <c r="G274" s="27" t="s">
        <v>34</v>
      </c>
      <c r="H274" s="27" t="s">
        <v>129</v>
      </c>
      <c r="I274" s="27" t="s">
        <v>35</v>
      </c>
      <c r="J274" s="27" t="s">
        <v>47</v>
      </c>
      <c r="K274" s="27" t="s">
        <v>47</v>
      </c>
      <c r="L274" s="27" t="s">
        <v>126</v>
      </c>
      <c r="M274" s="27"/>
      <c r="N274" s="28"/>
      <c r="O274" s="29" t="s">
        <v>60</v>
      </c>
      <c r="P274" s="30">
        <f>P275</f>
        <v>290000</v>
      </c>
      <c r="Q274" s="30">
        <f>Q275</f>
        <v>0</v>
      </c>
      <c r="R274" s="30">
        <f>R275</f>
        <v>290000</v>
      </c>
      <c r="S274" s="30">
        <f>S275</f>
        <v>0</v>
      </c>
      <c r="T274" s="55">
        <f>R274/P274*100</f>
        <v>100</v>
      </c>
      <c r="U274" s="83"/>
      <c r="V274" s="84"/>
      <c r="W274" s="57"/>
      <c r="X274" s="190"/>
      <c r="AB274" s="59"/>
    </row>
    <row r="275" spans="1:28" s="72" customFormat="1" ht="18" hidden="1">
      <c r="A275" s="35" t="s">
        <v>20</v>
      </c>
      <c r="B275" s="31">
        <v>15</v>
      </c>
      <c r="C275" s="31" t="s">
        <v>20</v>
      </c>
      <c r="D275" s="31">
        <v>15</v>
      </c>
      <c r="E275" s="31" t="s">
        <v>10</v>
      </c>
      <c r="F275" s="31" t="s">
        <v>9</v>
      </c>
      <c r="G275" s="31" t="s">
        <v>34</v>
      </c>
      <c r="H275" s="31" t="s">
        <v>129</v>
      </c>
      <c r="I275" s="31" t="s">
        <v>35</v>
      </c>
      <c r="J275" s="31" t="s">
        <v>47</v>
      </c>
      <c r="K275" s="31" t="s">
        <v>47</v>
      </c>
      <c r="L275" s="31" t="s">
        <v>126</v>
      </c>
      <c r="M275" s="31" t="s">
        <v>13</v>
      </c>
      <c r="N275" s="33"/>
      <c r="O275" s="32" t="s">
        <v>62</v>
      </c>
      <c r="P275" s="34">
        <v>290000</v>
      </c>
      <c r="Q275" s="67"/>
      <c r="R275" s="34">
        <v>290000</v>
      </c>
      <c r="S275" s="77">
        <f>P275-R275</f>
        <v>0</v>
      </c>
      <c r="T275" s="78">
        <f>R275/P275*100</f>
        <v>100</v>
      </c>
      <c r="U275" s="69"/>
      <c r="V275" s="79"/>
      <c r="W275" s="71"/>
      <c r="X275" s="223"/>
      <c r="AB275" s="73"/>
    </row>
    <row r="276" spans="1:28" s="72" customFormat="1" ht="12.75" customHeight="1">
      <c r="A276" s="35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3"/>
      <c r="O276" s="32"/>
      <c r="P276" s="34"/>
      <c r="Q276" s="67"/>
      <c r="R276" s="77"/>
      <c r="S276" s="77"/>
      <c r="T276" s="78"/>
      <c r="U276" s="69"/>
      <c r="V276" s="79"/>
      <c r="W276" s="71"/>
      <c r="X276" s="190"/>
      <c r="AB276" s="73"/>
    </row>
    <row r="277" spans="1:28" s="163" customFormat="1" ht="33">
      <c r="A277" s="154" t="s">
        <v>20</v>
      </c>
      <c r="B277" s="155">
        <v>15</v>
      </c>
      <c r="C277" s="155" t="s">
        <v>20</v>
      </c>
      <c r="D277" s="155">
        <v>15</v>
      </c>
      <c r="E277" s="155" t="s">
        <v>10</v>
      </c>
      <c r="F277" s="155" t="s">
        <v>9</v>
      </c>
      <c r="G277" s="155" t="s">
        <v>34</v>
      </c>
      <c r="H277" s="155" t="s">
        <v>141</v>
      </c>
      <c r="I277" s="155"/>
      <c r="J277" s="155"/>
      <c r="K277" s="155"/>
      <c r="L277" s="155"/>
      <c r="M277" s="155"/>
      <c r="N277" s="156"/>
      <c r="O277" s="157" t="s">
        <v>175</v>
      </c>
      <c r="P277" s="158">
        <f>P279+P285</f>
        <v>5000000</v>
      </c>
      <c r="Q277" s="158" t="e">
        <f>Q279+Q285</f>
        <v>#REF!</v>
      </c>
      <c r="R277" s="158">
        <f>R279+R285</f>
        <v>4200000</v>
      </c>
      <c r="S277" s="158">
        <f>S279+S285</f>
        <v>800000</v>
      </c>
      <c r="T277" s="159">
        <f>R277/P277*100</f>
        <v>84</v>
      </c>
      <c r="U277" s="160"/>
      <c r="V277" s="161"/>
      <c r="W277" s="162"/>
      <c r="X277" s="190"/>
      <c r="AB277" s="164"/>
    </row>
    <row r="278" spans="1:28" s="72" customFormat="1" ht="18" hidden="1">
      <c r="A278" s="35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3"/>
      <c r="O278" s="32"/>
      <c r="P278" s="34"/>
      <c r="Q278" s="34"/>
      <c r="R278" s="34"/>
      <c r="S278" s="34"/>
      <c r="T278" s="78"/>
      <c r="U278" s="69"/>
      <c r="V278" s="79"/>
      <c r="W278" s="71"/>
      <c r="X278" s="190"/>
      <c r="AB278" s="73"/>
    </row>
    <row r="279" spans="1:28" s="72" customFormat="1" ht="18">
      <c r="A279" s="35" t="s">
        <v>20</v>
      </c>
      <c r="B279" s="31">
        <v>15</v>
      </c>
      <c r="C279" s="31" t="s">
        <v>20</v>
      </c>
      <c r="D279" s="31">
        <v>15</v>
      </c>
      <c r="E279" s="31" t="s">
        <v>10</v>
      </c>
      <c r="F279" s="31" t="s">
        <v>9</v>
      </c>
      <c r="G279" s="31" t="s">
        <v>34</v>
      </c>
      <c r="H279" s="31" t="s">
        <v>141</v>
      </c>
      <c r="I279" s="31" t="s">
        <v>35</v>
      </c>
      <c r="J279" s="31" t="s">
        <v>47</v>
      </c>
      <c r="K279" s="31" t="s">
        <v>20</v>
      </c>
      <c r="L279" s="31"/>
      <c r="M279" s="31"/>
      <c r="N279" s="33"/>
      <c r="O279" s="32" t="s">
        <v>36</v>
      </c>
      <c r="P279" s="34">
        <f>P281</f>
        <v>4394000</v>
      </c>
      <c r="Q279" s="34">
        <f>Q281</f>
        <v>0</v>
      </c>
      <c r="R279" s="34">
        <f>R281</f>
        <v>4200000</v>
      </c>
      <c r="S279" s="34">
        <f>S281</f>
        <v>194000</v>
      </c>
      <c r="T279" s="78">
        <f>R279/P279*100</f>
        <v>95.58488848429677</v>
      </c>
      <c r="U279" s="69"/>
      <c r="V279" s="79"/>
      <c r="W279" s="71"/>
      <c r="X279" s="191"/>
      <c r="AB279" s="73"/>
    </row>
    <row r="280" spans="1:28" s="72" customFormat="1" ht="18" hidden="1">
      <c r="A280" s="26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8"/>
      <c r="O280" s="29"/>
      <c r="P280" s="30"/>
      <c r="Q280" s="30"/>
      <c r="R280" s="30"/>
      <c r="S280" s="30"/>
      <c r="T280" s="78"/>
      <c r="U280" s="69"/>
      <c r="V280" s="79"/>
      <c r="W280" s="71"/>
      <c r="X280" s="190"/>
      <c r="AB280" s="73"/>
    </row>
    <row r="281" spans="1:28" s="58" customFormat="1" ht="18" hidden="1">
      <c r="A281" s="26" t="s">
        <v>20</v>
      </c>
      <c r="B281" s="27">
        <v>15</v>
      </c>
      <c r="C281" s="27" t="s">
        <v>20</v>
      </c>
      <c r="D281" s="27">
        <v>15</v>
      </c>
      <c r="E281" s="27" t="s">
        <v>10</v>
      </c>
      <c r="F281" s="27" t="s">
        <v>9</v>
      </c>
      <c r="G281" s="27" t="s">
        <v>34</v>
      </c>
      <c r="H281" s="27" t="s">
        <v>141</v>
      </c>
      <c r="I281" s="27" t="s">
        <v>35</v>
      </c>
      <c r="J281" s="27" t="s">
        <v>47</v>
      </c>
      <c r="K281" s="27" t="s">
        <v>20</v>
      </c>
      <c r="L281" s="27" t="s">
        <v>129</v>
      </c>
      <c r="M281" s="27"/>
      <c r="N281" s="28"/>
      <c r="O281" s="29" t="s">
        <v>76</v>
      </c>
      <c r="P281" s="30">
        <f>SUM(P282:P283)</f>
        <v>4394000</v>
      </c>
      <c r="Q281" s="30">
        <f>SUM(Q282:Q282)</f>
        <v>0</v>
      </c>
      <c r="R281" s="30">
        <f>SUM(R282:R283)</f>
        <v>4200000</v>
      </c>
      <c r="S281" s="30">
        <f>SUM(S282:S283)</f>
        <v>194000</v>
      </c>
      <c r="T281" s="55">
        <f>R281/P281*100</f>
        <v>95.58488848429677</v>
      </c>
      <c r="U281" s="83"/>
      <c r="V281" s="84"/>
      <c r="W281" s="57"/>
      <c r="X281" s="190"/>
      <c r="AB281" s="59"/>
    </row>
    <row r="282" spans="1:28" s="72" customFormat="1" ht="13.5" customHeight="1" hidden="1">
      <c r="A282" s="35" t="s">
        <v>20</v>
      </c>
      <c r="B282" s="31">
        <v>15</v>
      </c>
      <c r="C282" s="31" t="s">
        <v>20</v>
      </c>
      <c r="D282" s="31">
        <v>15</v>
      </c>
      <c r="E282" s="31" t="s">
        <v>10</v>
      </c>
      <c r="F282" s="31" t="s">
        <v>9</v>
      </c>
      <c r="G282" s="31" t="s">
        <v>34</v>
      </c>
      <c r="H282" s="31" t="s">
        <v>141</v>
      </c>
      <c r="I282" s="31" t="s">
        <v>35</v>
      </c>
      <c r="J282" s="31" t="s">
        <v>47</v>
      </c>
      <c r="K282" s="31" t="s">
        <v>20</v>
      </c>
      <c r="L282" s="31" t="s">
        <v>129</v>
      </c>
      <c r="M282" s="31" t="s">
        <v>10</v>
      </c>
      <c r="N282" s="33"/>
      <c r="O282" s="32" t="s">
        <v>77</v>
      </c>
      <c r="P282" s="34">
        <v>2934000</v>
      </c>
      <c r="Q282" s="67"/>
      <c r="R282" s="34">
        <v>2770000</v>
      </c>
      <c r="S282" s="77">
        <f>P282-R282</f>
        <v>164000</v>
      </c>
      <c r="T282" s="78">
        <f>R282/P282*100</f>
        <v>94.41036128152692</v>
      </c>
      <c r="U282" s="69"/>
      <c r="V282" s="79"/>
      <c r="W282" s="71"/>
      <c r="X282" s="190"/>
      <c r="AB282" s="73"/>
    </row>
    <row r="283" spans="1:28" s="72" customFormat="1" ht="13.5" customHeight="1" hidden="1">
      <c r="A283" s="35" t="s">
        <v>20</v>
      </c>
      <c r="B283" s="31">
        <v>15</v>
      </c>
      <c r="C283" s="31" t="s">
        <v>20</v>
      </c>
      <c r="D283" s="31">
        <v>15</v>
      </c>
      <c r="E283" s="31" t="s">
        <v>10</v>
      </c>
      <c r="F283" s="31" t="s">
        <v>9</v>
      </c>
      <c r="G283" s="31" t="s">
        <v>34</v>
      </c>
      <c r="H283" s="31" t="s">
        <v>141</v>
      </c>
      <c r="I283" s="31" t="s">
        <v>35</v>
      </c>
      <c r="J283" s="31" t="s">
        <v>47</v>
      </c>
      <c r="K283" s="31" t="s">
        <v>20</v>
      </c>
      <c r="L283" s="31" t="s">
        <v>129</v>
      </c>
      <c r="M283" s="31" t="s">
        <v>13</v>
      </c>
      <c r="N283" s="33"/>
      <c r="O283" s="32" t="s">
        <v>170</v>
      </c>
      <c r="P283" s="34">
        <v>1460000</v>
      </c>
      <c r="Q283" s="67"/>
      <c r="R283" s="34">
        <v>1430000</v>
      </c>
      <c r="S283" s="77">
        <f>P283-R283</f>
        <v>30000</v>
      </c>
      <c r="T283" s="78">
        <f>R283/P283*100</f>
        <v>97.94520547945206</v>
      </c>
      <c r="U283" s="69"/>
      <c r="V283" s="79"/>
      <c r="W283" s="71"/>
      <c r="X283" s="190"/>
      <c r="AB283" s="73"/>
    </row>
    <row r="284" spans="1:28" s="72" customFormat="1" ht="13.5" customHeight="1" hidden="1">
      <c r="A284" s="35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3"/>
      <c r="O284" s="32"/>
      <c r="P284" s="34"/>
      <c r="Q284" s="67"/>
      <c r="R284" s="77"/>
      <c r="S284" s="67"/>
      <c r="T284" s="78"/>
      <c r="U284" s="69"/>
      <c r="V284" s="79"/>
      <c r="W284" s="71"/>
      <c r="X284" s="190"/>
      <c r="AB284" s="73"/>
    </row>
    <row r="285" spans="1:28" s="72" customFormat="1" ht="13.5" customHeight="1">
      <c r="A285" s="35" t="s">
        <v>20</v>
      </c>
      <c r="B285" s="31">
        <v>15</v>
      </c>
      <c r="C285" s="31" t="s">
        <v>20</v>
      </c>
      <c r="D285" s="31">
        <v>15</v>
      </c>
      <c r="E285" s="31" t="s">
        <v>10</v>
      </c>
      <c r="F285" s="31" t="s">
        <v>9</v>
      </c>
      <c r="G285" s="31" t="s">
        <v>34</v>
      </c>
      <c r="H285" s="31" t="s">
        <v>141</v>
      </c>
      <c r="I285" s="31" t="s">
        <v>35</v>
      </c>
      <c r="J285" s="31" t="s">
        <v>47</v>
      </c>
      <c r="K285" s="31" t="s">
        <v>47</v>
      </c>
      <c r="L285" s="31"/>
      <c r="M285" s="31"/>
      <c r="N285" s="33"/>
      <c r="O285" s="32" t="s">
        <v>49</v>
      </c>
      <c r="P285" s="34">
        <f>P287</f>
        <v>606000</v>
      </c>
      <c r="Q285" s="34" t="e">
        <f>Q287</f>
        <v>#REF!</v>
      </c>
      <c r="R285" s="34">
        <f>R287</f>
        <v>0</v>
      </c>
      <c r="S285" s="34">
        <f>S287</f>
        <v>606000</v>
      </c>
      <c r="T285" s="78">
        <f>R285/P285*100</f>
        <v>0</v>
      </c>
      <c r="U285" s="69"/>
      <c r="V285" s="79"/>
      <c r="W285" s="71"/>
      <c r="X285" s="191"/>
      <c r="AB285" s="73"/>
    </row>
    <row r="286" spans="1:28" s="72" customFormat="1" ht="13.5" customHeight="1" hidden="1">
      <c r="A286" s="35"/>
      <c r="B286" s="31"/>
      <c r="C286" s="31"/>
      <c r="D286" s="31"/>
      <c r="E286" s="31"/>
      <c r="F286" s="31"/>
      <c r="G286" s="31"/>
      <c r="H286" s="27"/>
      <c r="I286" s="31"/>
      <c r="J286" s="31"/>
      <c r="K286" s="31"/>
      <c r="L286" s="31"/>
      <c r="M286" s="31"/>
      <c r="N286" s="33"/>
      <c r="O286" s="32"/>
      <c r="P286" s="34"/>
      <c r="Q286" s="34"/>
      <c r="R286" s="34"/>
      <c r="S286" s="34"/>
      <c r="T286" s="78"/>
      <c r="U286" s="69"/>
      <c r="V286" s="79"/>
      <c r="W286" s="71"/>
      <c r="X286" s="190"/>
      <c r="AB286" s="73"/>
    </row>
    <row r="287" spans="1:28" s="58" customFormat="1" ht="13.5" customHeight="1" hidden="1">
      <c r="A287" s="26" t="s">
        <v>20</v>
      </c>
      <c r="B287" s="27">
        <v>15</v>
      </c>
      <c r="C287" s="27" t="s">
        <v>20</v>
      </c>
      <c r="D287" s="27">
        <v>15</v>
      </c>
      <c r="E287" s="27" t="s">
        <v>10</v>
      </c>
      <c r="F287" s="27" t="s">
        <v>9</v>
      </c>
      <c r="G287" s="27" t="s">
        <v>34</v>
      </c>
      <c r="H287" s="27" t="s">
        <v>141</v>
      </c>
      <c r="I287" s="27" t="s">
        <v>35</v>
      </c>
      <c r="J287" s="27" t="s">
        <v>47</v>
      </c>
      <c r="K287" s="27" t="s">
        <v>47</v>
      </c>
      <c r="L287" s="27" t="s">
        <v>126</v>
      </c>
      <c r="M287" s="27"/>
      <c r="N287" s="28"/>
      <c r="O287" s="29" t="s">
        <v>60</v>
      </c>
      <c r="P287" s="30">
        <f>P288</f>
        <v>606000</v>
      </c>
      <c r="Q287" s="30" t="e">
        <f>#REF!</f>
        <v>#REF!</v>
      </c>
      <c r="R287" s="30">
        <f>R288</f>
        <v>0</v>
      </c>
      <c r="S287" s="30">
        <f>S288</f>
        <v>606000</v>
      </c>
      <c r="T287" s="55">
        <f>R287/P287*100</f>
        <v>0</v>
      </c>
      <c r="U287" s="83"/>
      <c r="V287" s="84"/>
      <c r="W287" s="57"/>
      <c r="X287" s="190"/>
      <c r="AB287" s="59"/>
    </row>
    <row r="288" spans="1:28" s="72" customFormat="1" ht="13.5" customHeight="1" hidden="1">
      <c r="A288" s="35" t="s">
        <v>20</v>
      </c>
      <c r="B288" s="31">
        <v>15</v>
      </c>
      <c r="C288" s="31" t="s">
        <v>20</v>
      </c>
      <c r="D288" s="31">
        <v>15</v>
      </c>
      <c r="E288" s="31" t="s">
        <v>10</v>
      </c>
      <c r="F288" s="31" t="s">
        <v>9</v>
      </c>
      <c r="G288" s="31" t="s">
        <v>34</v>
      </c>
      <c r="H288" s="31" t="s">
        <v>141</v>
      </c>
      <c r="I288" s="31" t="s">
        <v>35</v>
      </c>
      <c r="J288" s="31" t="s">
        <v>47</v>
      </c>
      <c r="K288" s="31" t="s">
        <v>47</v>
      </c>
      <c r="L288" s="31" t="s">
        <v>126</v>
      </c>
      <c r="M288" s="31" t="s">
        <v>13</v>
      </c>
      <c r="N288" s="33"/>
      <c r="O288" s="32" t="s">
        <v>62</v>
      </c>
      <c r="P288" s="34">
        <v>606000</v>
      </c>
      <c r="Q288" s="67"/>
      <c r="R288" s="34">
        <v>0</v>
      </c>
      <c r="S288" s="77">
        <f>P288-R288</f>
        <v>606000</v>
      </c>
      <c r="T288" s="78">
        <f>R288/P288*100</f>
        <v>0</v>
      </c>
      <c r="U288" s="69"/>
      <c r="V288" s="79"/>
      <c r="W288" s="71"/>
      <c r="X288" s="223"/>
      <c r="AB288" s="73"/>
    </row>
    <row r="289" spans="1:28" s="72" customFormat="1" ht="12.75" customHeight="1">
      <c r="A289" s="35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3"/>
      <c r="O289" s="32"/>
      <c r="P289" s="34"/>
      <c r="Q289" s="67"/>
      <c r="R289" s="34"/>
      <c r="S289" s="77"/>
      <c r="T289" s="78"/>
      <c r="U289" s="69"/>
      <c r="V289" s="79"/>
      <c r="W289" s="71"/>
      <c r="X289" s="190"/>
      <c r="AB289" s="73"/>
    </row>
    <row r="290" spans="1:28" s="163" customFormat="1" ht="33.75" customHeight="1">
      <c r="A290" s="154" t="s">
        <v>20</v>
      </c>
      <c r="B290" s="155">
        <v>15</v>
      </c>
      <c r="C290" s="155" t="s">
        <v>20</v>
      </c>
      <c r="D290" s="155">
        <v>15</v>
      </c>
      <c r="E290" s="155" t="s">
        <v>10</v>
      </c>
      <c r="F290" s="155" t="s">
        <v>9</v>
      </c>
      <c r="G290" s="155" t="s">
        <v>34</v>
      </c>
      <c r="H290" s="155" t="s">
        <v>190</v>
      </c>
      <c r="I290" s="155"/>
      <c r="J290" s="155"/>
      <c r="K290" s="155"/>
      <c r="L290" s="155"/>
      <c r="M290" s="155"/>
      <c r="N290" s="156"/>
      <c r="O290" s="157" t="s">
        <v>263</v>
      </c>
      <c r="P290" s="158">
        <f>P292+P298</f>
        <v>23852000</v>
      </c>
      <c r="Q290" s="158" t="e">
        <f>Q292+Q298</f>
        <v>#REF!</v>
      </c>
      <c r="R290" s="158">
        <f>R292+R298</f>
        <v>22420400</v>
      </c>
      <c r="S290" s="158">
        <f>S292+S298</f>
        <v>1431600</v>
      </c>
      <c r="T290" s="159">
        <f>R290/P290*100</f>
        <v>93.99798759013919</v>
      </c>
      <c r="U290" s="160"/>
      <c r="V290" s="161"/>
      <c r="W290" s="162"/>
      <c r="X290" s="190"/>
      <c r="AB290" s="164"/>
    </row>
    <row r="291" spans="1:28" s="72" customFormat="1" ht="12.75" customHeight="1" hidden="1">
      <c r="A291" s="35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3"/>
      <c r="O291" s="32"/>
      <c r="P291" s="34"/>
      <c r="Q291" s="34"/>
      <c r="R291" s="34"/>
      <c r="S291" s="34"/>
      <c r="T291" s="78"/>
      <c r="U291" s="69"/>
      <c r="V291" s="79"/>
      <c r="W291" s="71"/>
      <c r="X291" s="190"/>
      <c r="AB291" s="73"/>
    </row>
    <row r="292" spans="1:28" s="72" customFormat="1" ht="15" customHeight="1">
      <c r="A292" s="35" t="s">
        <v>20</v>
      </c>
      <c r="B292" s="31">
        <v>15</v>
      </c>
      <c r="C292" s="31" t="s">
        <v>20</v>
      </c>
      <c r="D292" s="31">
        <v>15</v>
      </c>
      <c r="E292" s="31" t="s">
        <v>10</v>
      </c>
      <c r="F292" s="31" t="s">
        <v>9</v>
      </c>
      <c r="G292" s="31" t="s">
        <v>34</v>
      </c>
      <c r="H292" s="31" t="s">
        <v>190</v>
      </c>
      <c r="I292" s="31" t="s">
        <v>35</v>
      </c>
      <c r="J292" s="31" t="s">
        <v>47</v>
      </c>
      <c r="K292" s="31" t="s">
        <v>20</v>
      </c>
      <c r="L292" s="31"/>
      <c r="M292" s="31"/>
      <c r="N292" s="33"/>
      <c r="O292" s="32" t="s">
        <v>36</v>
      </c>
      <c r="P292" s="34">
        <f>P294</f>
        <v>8100000</v>
      </c>
      <c r="Q292" s="34">
        <f>Q294</f>
        <v>0</v>
      </c>
      <c r="R292" s="34">
        <f>R294</f>
        <v>7990000</v>
      </c>
      <c r="S292" s="34">
        <f>S294</f>
        <v>110000</v>
      </c>
      <c r="T292" s="78">
        <f>R292/P292*100</f>
        <v>98.64197530864197</v>
      </c>
      <c r="U292" s="69"/>
      <c r="V292" s="79"/>
      <c r="W292" s="71"/>
      <c r="X292" s="191"/>
      <c r="AB292" s="73"/>
    </row>
    <row r="293" spans="1:28" s="72" customFormat="1" ht="11.25" customHeight="1" hidden="1">
      <c r="A293" s="26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8"/>
      <c r="O293" s="29"/>
      <c r="P293" s="30"/>
      <c r="Q293" s="30"/>
      <c r="R293" s="30"/>
      <c r="S293" s="30"/>
      <c r="T293" s="78"/>
      <c r="U293" s="69"/>
      <c r="V293" s="79"/>
      <c r="W293" s="71"/>
      <c r="X293" s="190"/>
      <c r="AB293" s="73"/>
    </row>
    <row r="294" spans="1:28" s="58" customFormat="1" ht="15" customHeight="1" hidden="1">
      <c r="A294" s="26" t="s">
        <v>20</v>
      </c>
      <c r="B294" s="27">
        <v>15</v>
      </c>
      <c r="C294" s="27" t="s">
        <v>20</v>
      </c>
      <c r="D294" s="27">
        <v>15</v>
      </c>
      <c r="E294" s="27" t="s">
        <v>10</v>
      </c>
      <c r="F294" s="27" t="s">
        <v>9</v>
      </c>
      <c r="G294" s="27" t="s">
        <v>34</v>
      </c>
      <c r="H294" s="27" t="s">
        <v>190</v>
      </c>
      <c r="I294" s="27" t="s">
        <v>35</v>
      </c>
      <c r="J294" s="27" t="s">
        <v>47</v>
      </c>
      <c r="K294" s="27" t="s">
        <v>20</v>
      </c>
      <c r="L294" s="27" t="s">
        <v>129</v>
      </c>
      <c r="M294" s="27"/>
      <c r="N294" s="28"/>
      <c r="O294" s="29" t="s">
        <v>76</v>
      </c>
      <c r="P294" s="30">
        <f>SUM(P295:P296)</f>
        <v>8100000</v>
      </c>
      <c r="Q294" s="30">
        <f>SUM(Q295:Q295)</f>
        <v>0</v>
      </c>
      <c r="R294" s="30">
        <f>SUM(R295:R296)</f>
        <v>7990000</v>
      </c>
      <c r="S294" s="30">
        <f>SUM(S295:S296)</f>
        <v>110000</v>
      </c>
      <c r="T294" s="55">
        <f>R294/P294*100</f>
        <v>98.64197530864197</v>
      </c>
      <c r="U294" s="83"/>
      <c r="V294" s="84"/>
      <c r="W294" s="57"/>
      <c r="X294" s="190"/>
      <c r="AB294" s="59"/>
    </row>
    <row r="295" spans="1:28" s="72" customFormat="1" ht="15" customHeight="1" hidden="1">
      <c r="A295" s="35" t="s">
        <v>20</v>
      </c>
      <c r="B295" s="31">
        <v>15</v>
      </c>
      <c r="C295" s="31" t="s">
        <v>20</v>
      </c>
      <c r="D295" s="31">
        <v>15</v>
      </c>
      <c r="E295" s="31" t="s">
        <v>10</v>
      </c>
      <c r="F295" s="31" t="s">
        <v>9</v>
      </c>
      <c r="G295" s="31" t="s">
        <v>34</v>
      </c>
      <c r="H295" s="31" t="s">
        <v>190</v>
      </c>
      <c r="I295" s="31" t="s">
        <v>35</v>
      </c>
      <c r="J295" s="31" t="s">
        <v>47</v>
      </c>
      <c r="K295" s="31" t="s">
        <v>20</v>
      </c>
      <c r="L295" s="31" t="s">
        <v>129</v>
      </c>
      <c r="M295" s="31" t="s">
        <v>10</v>
      </c>
      <c r="N295" s="33"/>
      <c r="O295" s="32" t="s">
        <v>77</v>
      </c>
      <c r="P295" s="34">
        <v>3420000</v>
      </c>
      <c r="Q295" s="67"/>
      <c r="R295" s="34">
        <v>3350000</v>
      </c>
      <c r="S295" s="77">
        <f>P295-R295</f>
        <v>70000</v>
      </c>
      <c r="T295" s="78">
        <f>R295/P295*100</f>
        <v>97.953216374269</v>
      </c>
      <c r="U295" s="69"/>
      <c r="V295" s="79"/>
      <c r="W295" s="71"/>
      <c r="X295" s="190"/>
      <c r="AB295" s="73"/>
    </row>
    <row r="296" spans="1:28" s="72" customFormat="1" ht="15" customHeight="1" hidden="1">
      <c r="A296" s="35" t="s">
        <v>20</v>
      </c>
      <c r="B296" s="31">
        <v>15</v>
      </c>
      <c r="C296" s="31" t="s">
        <v>20</v>
      </c>
      <c r="D296" s="31">
        <v>15</v>
      </c>
      <c r="E296" s="31" t="s">
        <v>10</v>
      </c>
      <c r="F296" s="31" t="s">
        <v>9</v>
      </c>
      <c r="G296" s="31" t="s">
        <v>34</v>
      </c>
      <c r="H296" s="31" t="s">
        <v>190</v>
      </c>
      <c r="I296" s="31" t="s">
        <v>35</v>
      </c>
      <c r="J296" s="31" t="s">
        <v>47</v>
      </c>
      <c r="K296" s="31" t="s">
        <v>20</v>
      </c>
      <c r="L296" s="31" t="s">
        <v>129</v>
      </c>
      <c r="M296" s="31" t="s">
        <v>13</v>
      </c>
      <c r="N296" s="33"/>
      <c r="O296" s="32" t="s">
        <v>170</v>
      </c>
      <c r="P296" s="34">
        <v>4680000</v>
      </c>
      <c r="Q296" s="67"/>
      <c r="R296" s="34">
        <v>4640000</v>
      </c>
      <c r="S296" s="77">
        <f>P296-R296</f>
        <v>40000</v>
      </c>
      <c r="T296" s="78">
        <f>R296/P296*100</f>
        <v>99.14529914529915</v>
      </c>
      <c r="U296" s="69"/>
      <c r="V296" s="79"/>
      <c r="W296" s="71"/>
      <c r="X296" s="190"/>
      <c r="AB296" s="73"/>
    </row>
    <row r="297" spans="1:28" s="72" customFormat="1" ht="12" customHeight="1" hidden="1">
      <c r="A297" s="35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3"/>
      <c r="O297" s="32"/>
      <c r="P297" s="34"/>
      <c r="Q297" s="67"/>
      <c r="R297" s="77"/>
      <c r="S297" s="67"/>
      <c r="T297" s="78"/>
      <c r="U297" s="69"/>
      <c r="V297" s="79"/>
      <c r="W297" s="71"/>
      <c r="X297" s="190"/>
      <c r="AB297" s="73"/>
    </row>
    <row r="298" spans="1:28" s="72" customFormat="1" ht="15.75" customHeight="1">
      <c r="A298" s="35" t="s">
        <v>20</v>
      </c>
      <c r="B298" s="31">
        <v>15</v>
      </c>
      <c r="C298" s="31" t="s">
        <v>20</v>
      </c>
      <c r="D298" s="31">
        <v>15</v>
      </c>
      <c r="E298" s="31" t="s">
        <v>10</v>
      </c>
      <c r="F298" s="31" t="s">
        <v>9</v>
      </c>
      <c r="G298" s="31" t="s">
        <v>34</v>
      </c>
      <c r="H298" s="31" t="s">
        <v>190</v>
      </c>
      <c r="I298" s="31" t="s">
        <v>35</v>
      </c>
      <c r="J298" s="31" t="s">
        <v>47</v>
      </c>
      <c r="K298" s="31" t="s">
        <v>47</v>
      </c>
      <c r="L298" s="31"/>
      <c r="M298" s="31"/>
      <c r="N298" s="33"/>
      <c r="O298" s="32" t="s">
        <v>49</v>
      </c>
      <c r="P298" s="34">
        <f>P300+P303+P306+P309</f>
        <v>15752000</v>
      </c>
      <c r="Q298" s="34" t="e">
        <f>Q300</f>
        <v>#REF!</v>
      </c>
      <c r="R298" s="34">
        <f>R300+R303+R306+R309</f>
        <v>14430400</v>
      </c>
      <c r="S298" s="34">
        <f>S300+S303+S306+S309</f>
        <v>1321600</v>
      </c>
      <c r="T298" s="78">
        <f>R298/P298*100</f>
        <v>91.60995429151853</v>
      </c>
      <c r="U298" s="69"/>
      <c r="V298" s="79"/>
      <c r="W298" s="71"/>
      <c r="X298" s="191"/>
      <c r="AB298" s="73"/>
    </row>
    <row r="299" spans="1:28" s="72" customFormat="1" ht="15.75" customHeight="1" hidden="1">
      <c r="A299" s="35"/>
      <c r="B299" s="31"/>
      <c r="C299" s="31"/>
      <c r="D299" s="31"/>
      <c r="E299" s="31"/>
      <c r="F299" s="31"/>
      <c r="G299" s="31"/>
      <c r="H299" s="27"/>
      <c r="I299" s="31"/>
      <c r="J299" s="31"/>
      <c r="K299" s="31"/>
      <c r="L299" s="31"/>
      <c r="M299" s="31"/>
      <c r="N299" s="33"/>
      <c r="O299" s="32"/>
      <c r="P299" s="34"/>
      <c r="Q299" s="34"/>
      <c r="R299" s="34"/>
      <c r="S299" s="34"/>
      <c r="T299" s="78"/>
      <c r="U299" s="69"/>
      <c r="V299" s="79"/>
      <c r="W299" s="71"/>
      <c r="X299" s="223"/>
      <c r="AB299" s="73"/>
    </row>
    <row r="300" spans="1:28" s="58" customFormat="1" ht="15.75" customHeight="1" hidden="1">
      <c r="A300" s="26" t="s">
        <v>20</v>
      </c>
      <c r="B300" s="27">
        <v>15</v>
      </c>
      <c r="C300" s="27" t="s">
        <v>20</v>
      </c>
      <c r="D300" s="27">
        <v>15</v>
      </c>
      <c r="E300" s="27" t="s">
        <v>10</v>
      </c>
      <c r="F300" s="27" t="s">
        <v>9</v>
      </c>
      <c r="G300" s="27" t="s">
        <v>34</v>
      </c>
      <c r="H300" s="27" t="s">
        <v>190</v>
      </c>
      <c r="I300" s="27" t="s">
        <v>35</v>
      </c>
      <c r="J300" s="27" t="s">
        <v>47</v>
      </c>
      <c r="K300" s="27" t="s">
        <v>47</v>
      </c>
      <c r="L300" s="27" t="s">
        <v>126</v>
      </c>
      <c r="M300" s="27"/>
      <c r="N300" s="28"/>
      <c r="O300" s="29" t="s">
        <v>60</v>
      </c>
      <c r="P300" s="30">
        <f>P301</f>
        <v>1322000</v>
      </c>
      <c r="Q300" s="30" t="e">
        <f>#REF!</f>
        <v>#REF!</v>
      </c>
      <c r="R300" s="30">
        <f>R301</f>
        <v>1275400</v>
      </c>
      <c r="S300" s="30">
        <f>S301</f>
        <v>46600</v>
      </c>
      <c r="T300" s="55">
        <f>R300/P300*100</f>
        <v>96.4750378214826</v>
      </c>
      <c r="U300" s="83"/>
      <c r="V300" s="84"/>
      <c r="W300" s="57"/>
      <c r="X300" s="223"/>
      <c r="AB300" s="59"/>
    </row>
    <row r="301" spans="1:28" s="72" customFormat="1" ht="15.75" customHeight="1" hidden="1">
      <c r="A301" s="35" t="s">
        <v>20</v>
      </c>
      <c r="B301" s="31">
        <v>15</v>
      </c>
      <c r="C301" s="31" t="s">
        <v>20</v>
      </c>
      <c r="D301" s="31">
        <v>15</v>
      </c>
      <c r="E301" s="31" t="s">
        <v>10</v>
      </c>
      <c r="F301" s="31" t="s">
        <v>9</v>
      </c>
      <c r="G301" s="31" t="s">
        <v>34</v>
      </c>
      <c r="H301" s="31" t="s">
        <v>190</v>
      </c>
      <c r="I301" s="31" t="s">
        <v>35</v>
      </c>
      <c r="J301" s="31" t="s">
        <v>47</v>
      </c>
      <c r="K301" s="31" t="s">
        <v>47</v>
      </c>
      <c r="L301" s="31" t="s">
        <v>126</v>
      </c>
      <c r="M301" s="31" t="s">
        <v>13</v>
      </c>
      <c r="N301" s="33"/>
      <c r="O301" s="32" t="s">
        <v>62</v>
      </c>
      <c r="P301" s="34">
        <v>1322000</v>
      </c>
      <c r="Q301" s="67"/>
      <c r="R301" s="34">
        <v>1275400</v>
      </c>
      <c r="S301" s="77">
        <f>P301-R301</f>
        <v>46600</v>
      </c>
      <c r="T301" s="78">
        <f>R301/P301*100</f>
        <v>96.4750378214826</v>
      </c>
      <c r="U301" s="69"/>
      <c r="V301" s="79"/>
      <c r="W301" s="71"/>
      <c r="X301" s="223"/>
      <c r="AB301" s="73"/>
    </row>
    <row r="302" spans="1:28" s="72" customFormat="1" ht="15.75" customHeight="1" hidden="1">
      <c r="A302" s="35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3"/>
      <c r="O302" s="32"/>
      <c r="P302" s="34"/>
      <c r="Q302" s="67"/>
      <c r="R302" s="34"/>
      <c r="S302" s="77"/>
      <c r="T302" s="78"/>
      <c r="U302" s="69"/>
      <c r="V302" s="79"/>
      <c r="W302" s="71"/>
      <c r="X302" s="223"/>
      <c r="AB302" s="73"/>
    </row>
    <row r="303" spans="1:28" s="58" customFormat="1" ht="15.75" customHeight="1" hidden="1">
      <c r="A303" s="26" t="s">
        <v>20</v>
      </c>
      <c r="B303" s="27">
        <v>15</v>
      </c>
      <c r="C303" s="27" t="s">
        <v>20</v>
      </c>
      <c r="D303" s="27">
        <v>15</v>
      </c>
      <c r="E303" s="27" t="s">
        <v>10</v>
      </c>
      <c r="F303" s="27" t="s">
        <v>9</v>
      </c>
      <c r="G303" s="27" t="s">
        <v>34</v>
      </c>
      <c r="H303" s="27" t="s">
        <v>190</v>
      </c>
      <c r="I303" s="27" t="s">
        <v>35</v>
      </c>
      <c r="J303" s="27" t="s">
        <v>47</v>
      </c>
      <c r="K303" s="27" t="s">
        <v>47</v>
      </c>
      <c r="L303" s="27" t="s">
        <v>133</v>
      </c>
      <c r="M303" s="27"/>
      <c r="N303" s="28"/>
      <c r="O303" s="29" t="s">
        <v>264</v>
      </c>
      <c r="P303" s="30">
        <f>P304</f>
        <v>1500000</v>
      </c>
      <c r="Q303" s="30" t="e">
        <f>#REF!</f>
        <v>#REF!</v>
      </c>
      <c r="R303" s="30">
        <f>R304</f>
        <v>225000</v>
      </c>
      <c r="S303" s="30">
        <f>S304</f>
        <v>1275000</v>
      </c>
      <c r="T303" s="55">
        <f>R303/P303*100</f>
        <v>15</v>
      </c>
      <c r="U303" s="83"/>
      <c r="V303" s="84"/>
      <c r="W303" s="57"/>
      <c r="X303" s="223"/>
      <c r="AB303" s="59"/>
    </row>
    <row r="304" spans="1:28" s="72" customFormat="1" ht="15.75" customHeight="1" hidden="1">
      <c r="A304" s="35" t="s">
        <v>20</v>
      </c>
      <c r="B304" s="31">
        <v>15</v>
      </c>
      <c r="C304" s="31" t="s">
        <v>20</v>
      </c>
      <c r="D304" s="31">
        <v>15</v>
      </c>
      <c r="E304" s="31" t="s">
        <v>10</v>
      </c>
      <c r="F304" s="31" t="s">
        <v>9</v>
      </c>
      <c r="G304" s="31" t="s">
        <v>34</v>
      </c>
      <c r="H304" s="31" t="s">
        <v>190</v>
      </c>
      <c r="I304" s="31" t="s">
        <v>35</v>
      </c>
      <c r="J304" s="31" t="s">
        <v>47</v>
      </c>
      <c r="K304" s="31" t="s">
        <v>47</v>
      </c>
      <c r="L304" s="31" t="s">
        <v>133</v>
      </c>
      <c r="M304" s="31" t="s">
        <v>10</v>
      </c>
      <c r="N304" s="33"/>
      <c r="O304" s="32" t="s">
        <v>265</v>
      </c>
      <c r="P304" s="34">
        <v>1500000</v>
      </c>
      <c r="Q304" s="67"/>
      <c r="R304" s="34">
        <v>225000</v>
      </c>
      <c r="S304" s="77">
        <f>P304-R304</f>
        <v>1275000</v>
      </c>
      <c r="T304" s="78">
        <f>R304/P304*100</f>
        <v>15</v>
      </c>
      <c r="U304" s="69"/>
      <c r="V304" s="79"/>
      <c r="W304" s="71"/>
      <c r="X304" s="223"/>
      <c r="AB304" s="73"/>
    </row>
    <row r="305" spans="1:28" s="72" customFormat="1" ht="15.75" customHeight="1" hidden="1">
      <c r="A305" s="35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3"/>
      <c r="O305" s="32"/>
      <c r="P305" s="34"/>
      <c r="Q305" s="67"/>
      <c r="R305" s="34"/>
      <c r="S305" s="77"/>
      <c r="T305" s="78"/>
      <c r="U305" s="69"/>
      <c r="V305" s="79"/>
      <c r="W305" s="71"/>
      <c r="X305" s="223"/>
      <c r="AB305" s="73"/>
    </row>
    <row r="306" spans="1:28" s="58" customFormat="1" ht="15.75" customHeight="1" hidden="1">
      <c r="A306" s="26" t="s">
        <v>20</v>
      </c>
      <c r="B306" s="27">
        <v>15</v>
      </c>
      <c r="C306" s="27" t="s">
        <v>20</v>
      </c>
      <c r="D306" s="27">
        <v>15</v>
      </c>
      <c r="E306" s="27" t="s">
        <v>10</v>
      </c>
      <c r="F306" s="27" t="s">
        <v>9</v>
      </c>
      <c r="G306" s="27" t="s">
        <v>34</v>
      </c>
      <c r="H306" s="27" t="s">
        <v>190</v>
      </c>
      <c r="I306" s="27" t="s">
        <v>35</v>
      </c>
      <c r="J306" s="27" t="s">
        <v>47</v>
      </c>
      <c r="K306" s="27" t="s">
        <v>47</v>
      </c>
      <c r="L306" s="27">
        <v>19</v>
      </c>
      <c r="M306" s="27"/>
      <c r="N306" s="28"/>
      <c r="O306" s="29" t="s">
        <v>52</v>
      </c>
      <c r="P306" s="30">
        <f>P307</f>
        <v>10530000</v>
      </c>
      <c r="Q306" s="30" t="e">
        <f>#REF!</f>
        <v>#REF!</v>
      </c>
      <c r="R306" s="30">
        <f>R307</f>
        <v>10530000</v>
      </c>
      <c r="S306" s="30">
        <f>S307</f>
        <v>0</v>
      </c>
      <c r="T306" s="55">
        <f>R306/P306*100</f>
        <v>100</v>
      </c>
      <c r="U306" s="83"/>
      <c r="V306" s="84"/>
      <c r="W306" s="57"/>
      <c r="X306" s="223"/>
      <c r="AB306" s="59"/>
    </row>
    <row r="307" spans="1:28" s="72" customFormat="1" ht="15.75" customHeight="1" hidden="1">
      <c r="A307" s="35" t="s">
        <v>20</v>
      </c>
      <c r="B307" s="31">
        <v>15</v>
      </c>
      <c r="C307" s="31" t="s">
        <v>20</v>
      </c>
      <c r="D307" s="31">
        <v>15</v>
      </c>
      <c r="E307" s="31" t="s">
        <v>10</v>
      </c>
      <c r="F307" s="31" t="s">
        <v>9</v>
      </c>
      <c r="G307" s="31" t="s">
        <v>34</v>
      </c>
      <c r="H307" s="31" t="s">
        <v>190</v>
      </c>
      <c r="I307" s="31" t="s">
        <v>35</v>
      </c>
      <c r="J307" s="31" t="s">
        <v>47</v>
      </c>
      <c r="K307" s="31" t="s">
        <v>47</v>
      </c>
      <c r="L307" s="31">
        <v>19</v>
      </c>
      <c r="M307" s="31" t="s">
        <v>13</v>
      </c>
      <c r="N307" s="33"/>
      <c r="O307" s="32" t="s">
        <v>183</v>
      </c>
      <c r="P307" s="34">
        <v>10530000</v>
      </c>
      <c r="Q307" s="67"/>
      <c r="R307" s="34">
        <v>10530000</v>
      </c>
      <c r="S307" s="77">
        <f>P307-R307</f>
        <v>0</v>
      </c>
      <c r="T307" s="78">
        <f>R307/P307*100</f>
        <v>100</v>
      </c>
      <c r="U307" s="69"/>
      <c r="V307" s="79"/>
      <c r="W307" s="71"/>
      <c r="X307" s="223"/>
      <c r="AB307" s="73"/>
    </row>
    <row r="308" spans="1:28" s="72" customFormat="1" ht="15.75" customHeight="1" hidden="1">
      <c r="A308" s="35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3"/>
      <c r="O308" s="32"/>
      <c r="P308" s="34"/>
      <c r="Q308" s="67"/>
      <c r="R308" s="34"/>
      <c r="S308" s="77"/>
      <c r="T308" s="78"/>
      <c r="U308" s="69"/>
      <c r="V308" s="79"/>
      <c r="W308" s="71"/>
      <c r="X308" s="223"/>
      <c r="AB308" s="73"/>
    </row>
    <row r="309" spans="1:28" s="58" customFormat="1" ht="15.75" customHeight="1" hidden="1">
      <c r="A309" s="26" t="s">
        <v>20</v>
      </c>
      <c r="B309" s="27">
        <v>15</v>
      </c>
      <c r="C309" s="27" t="s">
        <v>20</v>
      </c>
      <c r="D309" s="27">
        <v>15</v>
      </c>
      <c r="E309" s="27" t="s">
        <v>10</v>
      </c>
      <c r="F309" s="27" t="s">
        <v>9</v>
      </c>
      <c r="G309" s="27" t="s">
        <v>34</v>
      </c>
      <c r="H309" s="27" t="s">
        <v>190</v>
      </c>
      <c r="I309" s="27" t="s">
        <v>35</v>
      </c>
      <c r="J309" s="27" t="s">
        <v>47</v>
      </c>
      <c r="K309" s="27" t="s">
        <v>47</v>
      </c>
      <c r="L309" s="27" t="s">
        <v>131</v>
      </c>
      <c r="M309" s="27"/>
      <c r="N309" s="28"/>
      <c r="O309" s="29" t="s">
        <v>203</v>
      </c>
      <c r="P309" s="30">
        <f>P310</f>
        <v>2400000</v>
      </c>
      <c r="Q309" s="30" t="e">
        <f>#REF!</f>
        <v>#REF!</v>
      </c>
      <c r="R309" s="30">
        <f>R310</f>
        <v>2400000</v>
      </c>
      <c r="S309" s="30">
        <f>S310</f>
        <v>0</v>
      </c>
      <c r="T309" s="55">
        <f>R309/P309*100</f>
        <v>100</v>
      </c>
      <c r="U309" s="83"/>
      <c r="V309" s="84"/>
      <c r="W309" s="57"/>
      <c r="X309" s="223"/>
      <c r="AB309" s="59"/>
    </row>
    <row r="310" spans="1:28" s="72" customFormat="1" ht="15.75" customHeight="1" hidden="1">
      <c r="A310" s="35" t="s">
        <v>20</v>
      </c>
      <c r="B310" s="31">
        <v>15</v>
      </c>
      <c r="C310" s="31" t="s">
        <v>20</v>
      </c>
      <c r="D310" s="31">
        <v>15</v>
      </c>
      <c r="E310" s="31" t="s">
        <v>10</v>
      </c>
      <c r="F310" s="31" t="s">
        <v>9</v>
      </c>
      <c r="G310" s="31" t="s">
        <v>34</v>
      </c>
      <c r="H310" s="31" t="s">
        <v>190</v>
      </c>
      <c r="I310" s="31" t="s">
        <v>35</v>
      </c>
      <c r="J310" s="31" t="s">
        <v>47</v>
      </c>
      <c r="K310" s="31" t="s">
        <v>47</v>
      </c>
      <c r="L310" s="31" t="s">
        <v>131</v>
      </c>
      <c r="M310" s="31" t="s">
        <v>22</v>
      </c>
      <c r="N310" s="33"/>
      <c r="O310" s="32" t="s">
        <v>204</v>
      </c>
      <c r="P310" s="34">
        <v>2400000</v>
      </c>
      <c r="Q310" s="67"/>
      <c r="R310" s="34">
        <v>2400000</v>
      </c>
      <c r="S310" s="77">
        <f>P310-R310</f>
        <v>0</v>
      </c>
      <c r="T310" s="78">
        <f>R310/P310*100</f>
        <v>100</v>
      </c>
      <c r="U310" s="69"/>
      <c r="V310" s="79"/>
      <c r="W310" s="71"/>
      <c r="X310" s="223"/>
      <c r="AB310" s="73"/>
    </row>
    <row r="311" spans="1:28" s="72" customFormat="1" ht="12.75" customHeight="1">
      <c r="A311" s="35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3"/>
      <c r="O311" s="32"/>
      <c r="P311" s="34"/>
      <c r="Q311" s="67"/>
      <c r="R311" s="77"/>
      <c r="S311" s="67"/>
      <c r="T311" s="78"/>
      <c r="U311" s="69"/>
      <c r="V311" s="79"/>
      <c r="W311" s="71"/>
      <c r="X311" s="223"/>
      <c r="AB311" s="73"/>
    </row>
    <row r="312" spans="1:28" s="203" customFormat="1" ht="27" customHeight="1">
      <c r="A312" s="194" t="s">
        <v>20</v>
      </c>
      <c r="B312" s="195">
        <v>15</v>
      </c>
      <c r="C312" s="195" t="s">
        <v>20</v>
      </c>
      <c r="D312" s="195">
        <v>15</v>
      </c>
      <c r="E312" s="195" t="s">
        <v>10</v>
      </c>
      <c r="F312" s="195" t="s">
        <v>9</v>
      </c>
      <c r="G312" s="195" t="s">
        <v>64</v>
      </c>
      <c r="H312" s="195" t="s">
        <v>9</v>
      </c>
      <c r="I312" s="195"/>
      <c r="J312" s="195"/>
      <c r="K312" s="195"/>
      <c r="L312" s="195"/>
      <c r="M312" s="195"/>
      <c r="N312" s="196"/>
      <c r="O312" s="197" t="s">
        <v>79</v>
      </c>
      <c r="P312" s="198">
        <f>P314+P370+P403</f>
        <v>1494252000</v>
      </c>
      <c r="Q312" s="198" t="e">
        <f>Q403+Q487+#REF!+Q499</f>
        <v>#REF!</v>
      </c>
      <c r="R312" s="198">
        <f>R314+R370+R403</f>
        <v>1253338000</v>
      </c>
      <c r="S312" s="198">
        <f>S314+S370+S403</f>
        <v>240914000</v>
      </c>
      <c r="T312" s="199">
        <f>R312/P312*100</f>
        <v>83.87728442056628</v>
      </c>
      <c r="U312" s="200"/>
      <c r="V312" s="201"/>
      <c r="W312" s="202"/>
      <c r="X312" s="190"/>
      <c r="AB312" s="204"/>
    </row>
    <row r="313" spans="1:28" s="72" customFormat="1" ht="15.75" customHeight="1" hidden="1">
      <c r="A313" s="26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8"/>
      <c r="O313" s="29"/>
      <c r="P313" s="30"/>
      <c r="Q313" s="30"/>
      <c r="R313" s="30"/>
      <c r="S313" s="30"/>
      <c r="T313" s="78"/>
      <c r="U313" s="69"/>
      <c r="V313" s="79"/>
      <c r="W313" s="71"/>
      <c r="X313" s="190"/>
      <c r="AB313" s="73"/>
    </row>
    <row r="314" spans="1:28" s="163" customFormat="1" ht="25.5" customHeight="1">
      <c r="A314" s="154" t="s">
        <v>20</v>
      </c>
      <c r="B314" s="155">
        <v>15</v>
      </c>
      <c r="C314" s="155" t="s">
        <v>20</v>
      </c>
      <c r="D314" s="155">
        <v>15</v>
      </c>
      <c r="E314" s="155" t="s">
        <v>10</v>
      </c>
      <c r="F314" s="155" t="s">
        <v>9</v>
      </c>
      <c r="G314" s="155" t="s">
        <v>64</v>
      </c>
      <c r="H314" s="155" t="s">
        <v>266</v>
      </c>
      <c r="I314" s="155"/>
      <c r="J314" s="155"/>
      <c r="K314" s="155"/>
      <c r="L314" s="155"/>
      <c r="M314" s="155"/>
      <c r="N314" s="156"/>
      <c r="O314" s="157" t="s">
        <v>267</v>
      </c>
      <c r="P314" s="158">
        <f>P316+P325</f>
        <v>1304562000</v>
      </c>
      <c r="Q314" s="158" t="e">
        <f>#REF!+Q325</f>
        <v>#REF!</v>
      </c>
      <c r="R314" s="158">
        <f>R316+R325</f>
        <v>1065745000</v>
      </c>
      <c r="S314" s="158">
        <f>S316+S325</f>
        <v>238817000</v>
      </c>
      <c r="T314" s="159">
        <f>R314/P314*100</f>
        <v>81.6937025607062</v>
      </c>
      <c r="U314" s="160"/>
      <c r="V314" s="161"/>
      <c r="W314" s="162"/>
      <c r="X314" s="190"/>
      <c r="AB314" s="164"/>
    </row>
    <row r="315" spans="1:28" s="72" customFormat="1" ht="16.5" customHeight="1" hidden="1">
      <c r="A315" s="26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8"/>
      <c r="O315" s="29"/>
      <c r="P315" s="30"/>
      <c r="Q315" s="67"/>
      <c r="R315" s="30"/>
      <c r="S315" s="30"/>
      <c r="T315" s="78"/>
      <c r="U315" s="69"/>
      <c r="V315" s="79"/>
      <c r="W315" s="71"/>
      <c r="X315" s="190"/>
      <c r="AB315" s="73"/>
    </row>
    <row r="316" spans="1:28" s="72" customFormat="1" ht="16.5" customHeight="1">
      <c r="A316" s="35" t="s">
        <v>20</v>
      </c>
      <c r="B316" s="31">
        <v>15</v>
      </c>
      <c r="C316" s="31" t="s">
        <v>20</v>
      </c>
      <c r="D316" s="31">
        <v>15</v>
      </c>
      <c r="E316" s="31" t="s">
        <v>10</v>
      </c>
      <c r="F316" s="31" t="s">
        <v>9</v>
      </c>
      <c r="G316" s="31" t="s">
        <v>64</v>
      </c>
      <c r="H316" s="31" t="s">
        <v>266</v>
      </c>
      <c r="I316" s="31" t="s">
        <v>35</v>
      </c>
      <c r="J316" s="31" t="s">
        <v>47</v>
      </c>
      <c r="K316" s="31" t="s">
        <v>20</v>
      </c>
      <c r="L316" s="31"/>
      <c r="M316" s="31"/>
      <c r="N316" s="33"/>
      <c r="O316" s="32" t="s">
        <v>36</v>
      </c>
      <c r="P316" s="34">
        <f>P318+P321</f>
        <v>34749500</v>
      </c>
      <c r="Q316" s="34">
        <f>Q321</f>
        <v>0</v>
      </c>
      <c r="R316" s="34">
        <f>R318+R321</f>
        <v>31727000</v>
      </c>
      <c r="S316" s="34">
        <f>S318+S321</f>
        <v>3022500</v>
      </c>
      <c r="T316" s="78">
        <f>R316/P316*100</f>
        <v>91.30203312277875</v>
      </c>
      <c r="U316" s="69"/>
      <c r="V316" s="79"/>
      <c r="W316" s="71"/>
      <c r="X316" s="191"/>
      <c r="AB316" s="73"/>
    </row>
    <row r="317" spans="1:28" s="72" customFormat="1" ht="16.5" customHeight="1" hidden="1">
      <c r="A317" s="26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8"/>
      <c r="O317" s="29"/>
      <c r="P317" s="30"/>
      <c r="Q317" s="30"/>
      <c r="R317" s="30"/>
      <c r="S317" s="30"/>
      <c r="T317" s="78"/>
      <c r="U317" s="69"/>
      <c r="V317" s="79"/>
      <c r="W317" s="71"/>
      <c r="X317" s="190"/>
      <c r="AB317" s="73"/>
    </row>
    <row r="318" spans="1:28" s="58" customFormat="1" ht="16.5" customHeight="1" hidden="1">
      <c r="A318" s="26" t="s">
        <v>20</v>
      </c>
      <c r="B318" s="27">
        <v>15</v>
      </c>
      <c r="C318" s="27" t="s">
        <v>20</v>
      </c>
      <c r="D318" s="27">
        <v>15</v>
      </c>
      <c r="E318" s="27" t="s">
        <v>10</v>
      </c>
      <c r="F318" s="27" t="s">
        <v>9</v>
      </c>
      <c r="G318" s="27" t="s">
        <v>64</v>
      </c>
      <c r="H318" s="27" t="s">
        <v>266</v>
      </c>
      <c r="I318" s="27" t="s">
        <v>35</v>
      </c>
      <c r="J318" s="27" t="s">
        <v>47</v>
      </c>
      <c r="K318" s="27" t="s">
        <v>20</v>
      </c>
      <c r="L318" s="27" t="s">
        <v>125</v>
      </c>
      <c r="M318" s="27"/>
      <c r="N318" s="28"/>
      <c r="O318" s="29" t="s">
        <v>71</v>
      </c>
      <c r="P318" s="30">
        <f>P319</f>
        <v>6462500</v>
      </c>
      <c r="Q318" s="30">
        <f>SUM(Q319:Q319)</f>
        <v>0</v>
      </c>
      <c r="R318" s="30">
        <f>R319</f>
        <v>4475000</v>
      </c>
      <c r="S318" s="30">
        <f>S319</f>
        <v>1987500</v>
      </c>
      <c r="T318" s="55">
        <f>R318/P318*100</f>
        <v>69.24564796905223</v>
      </c>
      <c r="U318" s="83"/>
      <c r="V318" s="84"/>
      <c r="W318" s="57"/>
      <c r="X318" s="190"/>
      <c r="AB318" s="59"/>
    </row>
    <row r="319" spans="1:28" s="72" customFormat="1" ht="16.5" customHeight="1" hidden="1">
      <c r="A319" s="35" t="s">
        <v>20</v>
      </c>
      <c r="B319" s="31">
        <v>15</v>
      </c>
      <c r="C319" s="31" t="s">
        <v>20</v>
      </c>
      <c r="D319" s="31">
        <v>15</v>
      </c>
      <c r="E319" s="31" t="s">
        <v>10</v>
      </c>
      <c r="F319" s="31" t="s">
        <v>9</v>
      </c>
      <c r="G319" s="31" t="s">
        <v>64</v>
      </c>
      <c r="H319" s="31" t="s">
        <v>266</v>
      </c>
      <c r="I319" s="31" t="s">
        <v>35</v>
      </c>
      <c r="J319" s="31" t="s">
        <v>47</v>
      </c>
      <c r="K319" s="31" t="s">
        <v>20</v>
      </c>
      <c r="L319" s="31" t="s">
        <v>125</v>
      </c>
      <c r="M319" s="31" t="s">
        <v>14</v>
      </c>
      <c r="N319" s="33"/>
      <c r="O319" s="32" t="s">
        <v>206</v>
      </c>
      <c r="P319" s="34">
        <v>6462500</v>
      </c>
      <c r="Q319" s="67"/>
      <c r="R319" s="34">
        <v>4475000</v>
      </c>
      <c r="S319" s="77">
        <f>P319-R319</f>
        <v>1987500</v>
      </c>
      <c r="T319" s="78">
        <f>R319/P319*100</f>
        <v>69.24564796905223</v>
      </c>
      <c r="U319" s="69"/>
      <c r="V319" s="79"/>
      <c r="W319" s="71"/>
      <c r="X319" s="190"/>
      <c r="AB319" s="73"/>
    </row>
    <row r="320" spans="1:28" s="72" customFormat="1" ht="16.5" customHeight="1" hidden="1">
      <c r="A320" s="26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8"/>
      <c r="O320" s="29"/>
      <c r="P320" s="30"/>
      <c r="Q320" s="30"/>
      <c r="R320" s="30"/>
      <c r="S320" s="30"/>
      <c r="T320" s="78"/>
      <c r="U320" s="69"/>
      <c r="V320" s="79"/>
      <c r="W320" s="71"/>
      <c r="X320" s="190"/>
      <c r="AB320" s="73"/>
    </row>
    <row r="321" spans="1:28" s="58" customFormat="1" ht="16.5" customHeight="1" hidden="1">
      <c r="A321" s="26" t="s">
        <v>20</v>
      </c>
      <c r="B321" s="27">
        <v>15</v>
      </c>
      <c r="C321" s="27" t="s">
        <v>20</v>
      </c>
      <c r="D321" s="27">
        <v>15</v>
      </c>
      <c r="E321" s="27" t="s">
        <v>10</v>
      </c>
      <c r="F321" s="27" t="s">
        <v>9</v>
      </c>
      <c r="G321" s="27" t="s">
        <v>64</v>
      </c>
      <c r="H321" s="27" t="s">
        <v>266</v>
      </c>
      <c r="I321" s="27" t="s">
        <v>35</v>
      </c>
      <c r="J321" s="27" t="s">
        <v>47</v>
      </c>
      <c r="K321" s="27" t="s">
        <v>20</v>
      </c>
      <c r="L321" s="27" t="s">
        <v>129</v>
      </c>
      <c r="M321" s="27"/>
      <c r="N321" s="28"/>
      <c r="O321" s="29" t="s">
        <v>76</v>
      </c>
      <c r="P321" s="30">
        <f>SUM(P322:P323)</f>
        <v>28287000</v>
      </c>
      <c r="Q321" s="30">
        <f>SUM(Q322:Q322)</f>
        <v>0</v>
      </c>
      <c r="R321" s="30">
        <f>SUM(R322:R323)</f>
        <v>27252000</v>
      </c>
      <c r="S321" s="30">
        <f>SUM(S322:S323)</f>
        <v>1035000</v>
      </c>
      <c r="T321" s="55">
        <f>R321/P321*100</f>
        <v>96.34107540566337</v>
      </c>
      <c r="U321" s="83"/>
      <c r="V321" s="84"/>
      <c r="W321" s="57"/>
      <c r="X321" s="190"/>
      <c r="AB321" s="59"/>
    </row>
    <row r="322" spans="1:28" s="72" customFormat="1" ht="16.5" customHeight="1" hidden="1">
      <c r="A322" s="35" t="s">
        <v>20</v>
      </c>
      <c r="B322" s="31">
        <v>15</v>
      </c>
      <c r="C322" s="31" t="s">
        <v>20</v>
      </c>
      <c r="D322" s="31">
        <v>15</v>
      </c>
      <c r="E322" s="31" t="s">
        <v>10</v>
      </c>
      <c r="F322" s="31" t="s">
        <v>9</v>
      </c>
      <c r="G322" s="31" t="s">
        <v>64</v>
      </c>
      <c r="H322" s="31" t="s">
        <v>266</v>
      </c>
      <c r="I322" s="31" t="s">
        <v>35</v>
      </c>
      <c r="J322" s="31" t="s">
        <v>47</v>
      </c>
      <c r="K322" s="31" t="s">
        <v>20</v>
      </c>
      <c r="L322" s="31" t="s">
        <v>129</v>
      </c>
      <c r="M322" s="31" t="s">
        <v>10</v>
      </c>
      <c r="N322" s="33"/>
      <c r="O322" s="32" t="s">
        <v>77</v>
      </c>
      <c r="P322" s="34">
        <v>22587000</v>
      </c>
      <c r="Q322" s="67"/>
      <c r="R322" s="34">
        <v>22572000</v>
      </c>
      <c r="S322" s="77">
        <f>P322-R322</f>
        <v>15000</v>
      </c>
      <c r="T322" s="78">
        <f>R322/P322*100</f>
        <v>99.9335901182096</v>
      </c>
      <c r="U322" s="69"/>
      <c r="V322" s="79"/>
      <c r="W322" s="71"/>
      <c r="X322" s="190"/>
      <c r="AB322" s="73"/>
    </row>
    <row r="323" spans="1:28" s="72" customFormat="1" ht="16.5" customHeight="1" hidden="1">
      <c r="A323" s="35" t="s">
        <v>20</v>
      </c>
      <c r="B323" s="31">
        <v>15</v>
      </c>
      <c r="C323" s="31" t="s">
        <v>20</v>
      </c>
      <c r="D323" s="31">
        <v>15</v>
      </c>
      <c r="E323" s="31" t="s">
        <v>10</v>
      </c>
      <c r="F323" s="31" t="s">
        <v>9</v>
      </c>
      <c r="G323" s="31" t="s">
        <v>64</v>
      </c>
      <c r="H323" s="31" t="s">
        <v>266</v>
      </c>
      <c r="I323" s="31" t="s">
        <v>35</v>
      </c>
      <c r="J323" s="31" t="s">
        <v>47</v>
      </c>
      <c r="K323" s="31" t="s">
        <v>20</v>
      </c>
      <c r="L323" s="31" t="s">
        <v>129</v>
      </c>
      <c r="M323" s="31" t="s">
        <v>13</v>
      </c>
      <c r="N323" s="33"/>
      <c r="O323" s="32" t="s">
        <v>170</v>
      </c>
      <c r="P323" s="34">
        <v>5700000</v>
      </c>
      <c r="Q323" s="67"/>
      <c r="R323" s="34">
        <v>4680000</v>
      </c>
      <c r="S323" s="77">
        <f>P323-R323</f>
        <v>1020000</v>
      </c>
      <c r="T323" s="78">
        <f>R323/P323*100</f>
        <v>82.10526315789474</v>
      </c>
      <c r="U323" s="69"/>
      <c r="V323" s="79"/>
      <c r="W323" s="71"/>
      <c r="X323" s="190"/>
      <c r="AB323" s="73"/>
    </row>
    <row r="324" spans="1:28" s="72" customFormat="1" ht="16.5" customHeight="1" hidden="1">
      <c r="A324" s="26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8"/>
      <c r="O324" s="29"/>
      <c r="P324" s="30"/>
      <c r="Q324" s="67"/>
      <c r="R324" s="30"/>
      <c r="S324" s="30"/>
      <c r="T324" s="78"/>
      <c r="U324" s="69"/>
      <c r="V324" s="79"/>
      <c r="W324" s="71"/>
      <c r="X324" s="190"/>
      <c r="AB324" s="73"/>
    </row>
    <row r="325" spans="1:28" s="72" customFormat="1" ht="16.5" customHeight="1">
      <c r="A325" s="35" t="s">
        <v>20</v>
      </c>
      <c r="B325" s="31">
        <v>15</v>
      </c>
      <c r="C325" s="31" t="s">
        <v>20</v>
      </c>
      <c r="D325" s="31">
        <v>15</v>
      </c>
      <c r="E325" s="31" t="s">
        <v>10</v>
      </c>
      <c r="F325" s="31" t="s">
        <v>9</v>
      </c>
      <c r="G325" s="31" t="s">
        <v>64</v>
      </c>
      <c r="H325" s="31" t="s">
        <v>266</v>
      </c>
      <c r="I325" s="31" t="s">
        <v>35</v>
      </c>
      <c r="J325" s="31" t="s">
        <v>47</v>
      </c>
      <c r="K325" s="31" t="s">
        <v>47</v>
      </c>
      <c r="L325" s="31"/>
      <c r="M325" s="31"/>
      <c r="N325" s="33"/>
      <c r="O325" s="32" t="s">
        <v>49</v>
      </c>
      <c r="P325" s="34">
        <f>P327+P330+P333+P341+P344+P348+P351+P355+P359+P363+P367</f>
        <v>1269812500</v>
      </c>
      <c r="Q325" s="34" t="e">
        <f>Q330+#REF!+Q333+Q341</f>
        <v>#REF!</v>
      </c>
      <c r="R325" s="34">
        <f>R327+R330+R333+R341+R344+R348+R351+R355+R359+R363+R367</f>
        <v>1034018000</v>
      </c>
      <c r="S325" s="34">
        <f>S327+S330+S333+S341+S344+S348+S351+S355+S359+S363+S367</f>
        <v>235794500</v>
      </c>
      <c r="T325" s="78">
        <f>R325/P325*100</f>
        <v>81.43076241571097</v>
      </c>
      <c r="U325" s="69"/>
      <c r="V325" s="79"/>
      <c r="W325" s="71"/>
      <c r="X325" s="191"/>
      <c r="AB325" s="73"/>
    </row>
    <row r="326" spans="1:28" s="72" customFormat="1" ht="16.5" customHeight="1" hidden="1">
      <c r="A326" s="26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8"/>
      <c r="O326" s="29"/>
      <c r="P326" s="30"/>
      <c r="Q326" s="30"/>
      <c r="R326" s="30"/>
      <c r="S326" s="30"/>
      <c r="T326" s="78"/>
      <c r="U326" s="69"/>
      <c r="V326" s="79"/>
      <c r="W326" s="71"/>
      <c r="X326" s="223"/>
      <c r="AB326" s="73"/>
    </row>
    <row r="327" spans="1:28" s="58" customFormat="1" ht="16.5" customHeight="1" hidden="1">
      <c r="A327" s="26" t="s">
        <v>20</v>
      </c>
      <c r="B327" s="27">
        <v>15</v>
      </c>
      <c r="C327" s="27" t="s">
        <v>20</v>
      </c>
      <c r="D327" s="27">
        <v>15</v>
      </c>
      <c r="E327" s="27" t="s">
        <v>10</v>
      </c>
      <c r="F327" s="27" t="s">
        <v>9</v>
      </c>
      <c r="G327" s="27" t="s">
        <v>64</v>
      </c>
      <c r="H327" s="27" t="s">
        <v>266</v>
      </c>
      <c r="I327" s="27" t="s">
        <v>35</v>
      </c>
      <c r="J327" s="27" t="s">
        <v>47</v>
      </c>
      <c r="K327" s="27" t="s">
        <v>47</v>
      </c>
      <c r="L327" s="27" t="s">
        <v>125</v>
      </c>
      <c r="M327" s="27"/>
      <c r="N327" s="28"/>
      <c r="O327" s="29" t="s">
        <v>182</v>
      </c>
      <c r="P327" s="30">
        <f>P328</f>
        <v>1400000</v>
      </c>
      <c r="Q327" s="30">
        <f>SUM(Q328:Q329)</f>
        <v>0</v>
      </c>
      <c r="R327" s="30">
        <f>R328</f>
        <v>1400000</v>
      </c>
      <c r="S327" s="30">
        <f>S328</f>
        <v>0</v>
      </c>
      <c r="T327" s="55">
        <f>R327/P327*100</f>
        <v>100</v>
      </c>
      <c r="U327" s="83"/>
      <c r="V327" s="84"/>
      <c r="W327" s="57"/>
      <c r="X327" s="223"/>
      <c r="AB327" s="59"/>
    </row>
    <row r="328" spans="1:28" s="72" customFormat="1" ht="16.5" customHeight="1" hidden="1">
      <c r="A328" s="35" t="s">
        <v>20</v>
      </c>
      <c r="B328" s="31">
        <v>15</v>
      </c>
      <c r="C328" s="31" t="s">
        <v>20</v>
      </c>
      <c r="D328" s="31">
        <v>15</v>
      </c>
      <c r="E328" s="31" t="s">
        <v>10</v>
      </c>
      <c r="F328" s="31" t="s">
        <v>9</v>
      </c>
      <c r="G328" s="31" t="s">
        <v>64</v>
      </c>
      <c r="H328" s="31" t="s">
        <v>266</v>
      </c>
      <c r="I328" s="31" t="s">
        <v>35</v>
      </c>
      <c r="J328" s="31" t="s">
        <v>47</v>
      </c>
      <c r="K328" s="31" t="s">
        <v>47</v>
      </c>
      <c r="L328" s="31" t="s">
        <v>125</v>
      </c>
      <c r="M328" s="31" t="s">
        <v>10</v>
      </c>
      <c r="N328" s="33"/>
      <c r="O328" s="32" t="s">
        <v>180</v>
      </c>
      <c r="P328" s="34">
        <v>1400000</v>
      </c>
      <c r="Q328" s="67"/>
      <c r="R328" s="77">
        <v>1400000</v>
      </c>
      <c r="S328" s="77">
        <f>P328-R328</f>
        <v>0</v>
      </c>
      <c r="T328" s="78">
        <f>R328/P328*100</f>
        <v>100</v>
      </c>
      <c r="U328" s="69"/>
      <c r="V328" s="79"/>
      <c r="W328" s="71"/>
      <c r="X328" s="223"/>
      <c r="AB328" s="73"/>
    </row>
    <row r="329" spans="1:28" s="72" customFormat="1" ht="16.5" customHeight="1" hidden="1">
      <c r="A329" s="26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8"/>
      <c r="O329" s="29"/>
      <c r="P329" s="30"/>
      <c r="Q329" s="30"/>
      <c r="R329" s="30"/>
      <c r="S329" s="30"/>
      <c r="T329" s="78"/>
      <c r="U329" s="69"/>
      <c r="V329" s="79"/>
      <c r="W329" s="71"/>
      <c r="X329" s="223"/>
      <c r="AB329" s="73"/>
    </row>
    <row r="330" spans="1:28" s="58" customFormat="1" ht="16.5" customHeight="1" hidden="1">
      <c r="A330" s="26" t="s">
        <v>20</v>
      </c>
      <c r="B330" s="27">
        <v>15</v>
      </c>
      <c r="C330" s="27" t="s">
        <v>20</v>
      </c>
      <c r="D330" s="27">
        <v>15</v>
      </c>
      <c r="E330" s="27" t="s">
        <v>10</v>
      </c>
      <c r="F330" s="27" t="s">
        <v>9</v>
      </c>
      <c r="G330" s="27" t="s">
        <v>64</v>
      </c>
      <c r="H330" s="27" t="s">
        <v>266</v>
      </c>
      <c r="I330" s="27" t="s">
        <v>35</v>
      </c>
      <c r="J330" s="27" t="s">
        <v>47</v>
      </c>
      <c r="K330" s="27" t="s">
        <v>47</v>
      </c>
      <c r="L330" s="27" t="s">
        <v>128</v>
      </c>
      <c r="M330" s="27"/>
      <c r="N330" s="28"/>
      <c r="O330" s="29" t="s">
        <v>268</v>
      </c>
      <c r="P330" s="30">
        <f>P331</f>
        <v>370000</v>
      </c>
      <c r="Q330" s="30">
        <f>SUM(Q331:Q331)</f>
        <v>0</v>
      </c>
      <c r="R330" s="30">
        <f>R331</f>
        <v>370000</v>
      </c>
      <c r="S330" s="30">
        <f>S331</f>
        <v>0</v>
      </c>
      <c r="T330" s="55">
        <f>R330/P330*100</f>
        <v>100</v>
      </c>
      <c r="U330" s="83"/>
      <c r="V330" s="84"/>
      <c r="W330" s="57"/>
      <c r="X330" s="223"/>
      <c r="AB330" s="59"/>
    </row>
    <row r="331" spans="1:28" s="72" customFormat="1" ht="16.5" customHeight="1" hidden="1">
      <c r="A331" s="35" t="s">
        <v>20</v>
      </c>
      <c r="B331" s="31">
        <v>15</v>
      </c>
      <c r="C331" s="31" t="s">
        <v>20</v>
      </c>
      <c r="D331" s="31">
        <v>15</v>
      </c>
      <c r="E331" s="31" t="s">
        <v>10</v>
      </c>
      <c r="F331" s="31" t="s">
        <v>9</v>
      </c>
      <c r="G331" s="31" t="s">
        <v>64</v>
      </c>
      <c r="H331" s="31" t="s">
        <v>266</v>
      </c>
      <c r="I331" s="31" t="s">
        <v>35</v>
      </c>
      <c r="J331" s="31" t="s">
        <v>47</v>
      </c>
      <c r="K331" s="31" t="s">
        <v>47</v>
      </c>
      <c r="L331" s="31" t="s">
        <v>128</v>
      </c>
      <c r="M331" s="31" t="s">
        <v>31</v>
      </c>
      <c r="N331" s="33"/>
      <c r="O331" s="32" t="s">
        <v>269</v>
      </c>
      <c r="P331" s="34">
        <v>370000</v>
      </c>
      <c r="Q331" s="67"/>
      <c r="R331" s="34">
        <v>370000</v>
      </c>
      <c r="S331" s="77">
        <f>P331-R331</f>
        <v>0</v>
      </c>
      <c r="T331" s="78">
        <f>R331/P331*100</f>
        <v>100</v>
      </c>
      <c r="U331" s="69"/>
      <c r="V331" s="79"/>
      <c r="W331" s="71"/>
      <c r="X331" s="223"/>
      <c r="AB331" s="73"/>
    </row>
    <row r="332" spans="1:28" s="72" customFormat="1" ht="16.5" customHeight="1" hidden="1">
      <c r="A332" s="26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8"/>
      <c r="O332" s="29"/>
      <c r="P332" s="30"/>
      <c r="Q332" s="67"/>
      <c r="R332" s="77"/>
      <c r="S332" s="67"/>
      <c r="T332" s="78"/>
      <c r="U332" s="69"/>
      <c r="V332" s="79"/>
      <c r="W332" s="71"/>
      <c r="X332" s="223"/>
      <c r="AB332" s="73"/>
    </row>
    <row r="333" spans="1:28" s="58" customFormat="1" ht="16.5" customHeight="1" hidden="1">
      <c r="A333" s="26" t="s">
        <v>20</v>
      </c>
      <c r="B333" s="27">
        <v>15</v>
      </c>
      <c r="C333" s="27" t="s">
        <v>20</v>
      </c>
      <c r="D333" s="27">
        <v>15</v>
      </c>
      <c r="E333" s="27" t="s">
        <v>10</v>
      </c>
      <c r="F333" s="27" t="s">
        <v>9</v>
      </c>
      <c r="G333" s="27" t="s">
        <v>64</v>
      </c>
      <c r="H333" s="27" t="s">
        <v>266</v>
      </c>
      <c r="I333" s="27" t="s">
        <v>35</v>
      </c>
      <c r="J333" s="27" t="s">
        <v>47</v>
      </c>
      <c r="K333" s="27" t="s">
        <v>47</v>
      </c>
      <c r="L333" s="27" t="s">
        <v>129</v>
      </c>
      <c r="M333" s="27"/>
      <c r="N333" s="28"/>
      <c r="O333" s="29" t="s">
        <v>53</v>
      </c>
      <c r="P333" s="30">
        <f>SUM(P334:P339)</f>
        <v>900129000</v>
      </c>
      <c r="Q333" s="30">
        <f>SUM(Q334:Q337)</f>
        <v>0</v>
      </c>
      <c r="R333" s="30">
        <f>SUM(R334:R339)</f>
        <v>714663000</v>
      </c>
      <c r="S333" s="30">
        <f>SUM(S334:S339)</f>
        <v>185466000</v>
      </c>
      <c r="T333" s="55">
        <f aca="true" t="shared" si="9" ref="T333:T339">R333/P333*100</f>
        <v>79.3956199611389</v>
      </c>
      <c r="U333" s="83"/>
      <c r="V333" s="84"/>
      <c r="W333" s="57"/>
      <c r="X333" s="223"/>
      <c r="AB333" s="59"/>
    </row>
    <row r="334" spans="1:28" s="72" customFormat="1" ht="16.5" customHeight="1" hidden="1">
      <c r="A334" s="35" t="s">
        <v>20</v>
      </c>
      <c r="B334" s="31">
        <v>15</v>
      </c>
      <c r="C334" s="31" t="s">
        <v>20</v>
      </c>
      <c r="D334" s="31">
        <v>15</v>
      </c>
      <c r="E334" s="31" t="s">
        <v>10</v>
      </c>
      <c r="F334" s="31" t="s">
        <v>9</v>
      </c>
      <c r="G334" s="31" t="s">
        <v>64</v>
      </c>
      <c r="H334" s="31" t="s">
        <v>266</v>
      </c>
      <c r="I334" s="31" t="s">
        <v>35</v>
      </c>
      <c r="J334" s="31" t="s">
        <v>47</v>
      </c>
      <c r="K334" s="31" t="s">
        <v>47</v>
      </c>
      <c r="L334" s="31" t="s">
        <v>129</v>
      </c>
      <c r="M334" s="31" t="s">
        <v>59</v>
      </c>
      <c r="N334" s="33"/>
      <c r="O334" s="32" t="s">
        <v>283</v>
      </c>
      <c r="P334" s="34">
        <v>2250000</v>
      </c>
      <c r="Q334" s="67"/>
      <c r="R334" s="34">
        <v>2250000</v>
      </c>
      <c r="S334" s="77">
        <f aca="true" t="shared" si="10" ref="S334:S339">P334-R334</f>
        <v>0</v>
      </c>
      <c r="T334" s="78">
        <f t="shared" si="9"/>
        <v>100</v>
      </c>
      <c r="U334" s="69"/>
      <c r="V334" s="79"/>
      <c r="W334" s="71"/>
      <c r="X334" s="223"/>
      <c r="AB334" s="73"/>
    </row>
    <row r="335" spans="1:28" s="72" customFormat="1" ht="16.5" customHeight="1" hidden="1">
      <c r="A335" s="35" t="s">
        <v>20</v>
      </c>
      <c r="B335" s="31">
        <v>15</v>
      </c>
      <c r="C335" s="31" t="s">
        <v>20</v>
      </c>
      <c r="D335" s="31">
        <v>15</v>
      </c>
      <c r="E335" s="31" t="s">
        <v>10</v>
      </c>
      <c r="F335" s="31" t="s">
        <v>9</v>
      </c>
      <c r="G335" s="31" t="s">
        <v>64</v>
      </c>
      <c r="H335" s="31" t="s">
        <v>266</v>
      </c>
      <c r="I335" s="31" t="s">
        <v>35</v>
      </c>
      <c r="J335" s="31" t="s">
        <v>47</v>
      </c>
      <c r="K335" s="31" t="s">
        <v>47</v>
      </c>
      <c r="L335" s="31" t="s">
        <v>129</v>
      </c>
      <c r="M335" s="31" t="s">
        <v>32</v>
      </c>
      <c r="N335" s="33"/>
      <c r="O335" s="32" t="s">
        <v>80</v>
      </c>
      <c r="P335" s="34">
        <v>429000</v>
      </c>
      <c r="Q335" s="67"/>
      <c r="R335" s="34">
        <v>429000</v>
      </c>
      <c r="S335" s="77">
        <f t="shared" si="10"/>
        <v>0</v>
      </c>
      <c r="T335" s="78">
        <f t="shared" si="9"/>
        <v>100</v>
      </c>
      <c r="U335" s="69"/>
      <c r="V335" s="79"/>
      <c r="W335" s="71"/>
      <c r="X335" s="223"/>
      <c r="AB335" s="73"/>
    </row>
    <row r="336" spans="1:28" s="72" customFormat="1" ht="16.5" customHeight="1" hidden="1">
      <c r="A336" s="35" t="s">
        <v>20</v>
      </c>
      <c r="B336" s="31">
        <v>15</v>
      </c>
      <c r="C336" s="31" t="s">
        <v>20</v>
      </c>
      <c r="D336" s="31">
        <v>15</v>
      </c>
      <c r="E336" s="31" t="s">
        <v>10</v>
      </c>
      <c r="F336" s="31" t="s">
        <v>9</v>
      </c>
      <c r="G336" s="31" t="s">
        <v>64</v>
      </c>
      <c r="H336" s="31" t="s">
        <v>266</v>
      </c>
      <c r="I336" s="31" t="s">
        <v>35</v>
      </c>
      <c r="J336" s="31" t="s">
        <v>47</v>
      </c>
      <c r="K336" s="31" t="s">
        <v>47</v>
      </c>
      <c r="L336" s="31" t="s">
        <v>129</v>
      </c>
      <c r="M336" s="31" t="s">
        <v>33</v>
      </c>
      <c r="N336" s="33"/>
      <c r="O336" s="32" t="s">
        <v>280</v>
      </c>
      <c r="P336" s="34">
        <v>800000</v>
      </c>
      <c r="Q336" s="67"/>
      <c r="R336" s="34">
        <v>800000</v>
      </c>
      <c r="S336" s="77">
        <f t="shared" si="10"/>
        <v>0</v>
      </c>
      <c r="T336" s="78">
        <f t="shared" si="9"/>
        <v>100</v>
      </c>
      <c r="U336" s="69"/>
      <c r="V336" s="79"/>
      <c r="W336" s="71"/>
      <c r="X336" s="223"/>
      <c r="AB336" s="73"/>
    </row>
    <row r="337" spans="1:28" s="72" customFormat="1" ht="16.5" customHeight="1" hidden="1">
      <c r="A337" s="35" t="s">
        <v>20</v>
      </c>
      <c r="B337" s="31">
        <v>15</v>
      </c>
      <c r="C337" s="31" t="s">
        <v>20</v>
      </c>
      <c r="D337" s="31">
        <v>15</v>
      </c>
      <c r="E337" s="31" t="s">
        <v>10</v>
      </c>
      <c r="F337" s="31" t="s">
        <v>9</v>
      </c>
      <c r="G337" s="31" t="s">
        <v>64</v>
      </c>
      <c r="H337" s="31" t="s">
        <v>266</v>
      </c>
      <c r="I337" s="31" t="s">
        <v>35</v>
      </c>
      <c r="J337" s="31" t="s">
        <v>47</v>
      </c>
      <c r="K337" s="31" t="s">
        <v>47</v>
      </c>
      <c r="L337" s="31" t="s">
        <v>129</v>
      </c>
      <c r="M337" s="31" t="s">
        <v>78</v>
      </c>
      <c r="N337" s="33"/>
      <c r="O337" s="32" t="s">
        <v>209</v>
      </c>
      <c r="P337" s="34">
        <v>650000</v>
      </c>
      <c r="Q337" s="67"/>
      <c r="R337" s="77">
        <v>650000</v>
      </c>
      <c r="S337" s="77">
        <f t="shared" si="10"/>
        <v>0</v>
      </c>
      <c r="T337" s="78">
        <f t="shared" si="9"/>
        <v>100</v>
      </c>
      <c r="U337" s="69"/>
      <c r="V337" s="79"/>
      <c r="X337" s="223"/>
      <c r="AB337" s="73"/>
    </row>
    <row r="338" spans="1:28" s="72" customFormat="1" ht="16.5" customHeight="1" hidden="1">
      <c r="A338" s="35" t="s">
        <v>20</v>
      </c>
      <c r="B338" s="31">
        <v>15</v>
      </c>
      <c r="C338" s="31" t="s">
        <v>20</v>
      </c>
      <c r="D338" s="31">
        <v>15</v>
      </c>
      <c r="E338" s="31" t="s">
        <v>10</v>
      </c>
      <c r="F338" s="31" t="s">
        <v>9</v>
      </c>
      <c r="G338" s="31" t="s">
        <v>64</v>
      </c>
      <c r="H338" s="31" t="s">
        <v>266</v>
      </c>
      <c r="I338" s="31" t="s">
        <v>35</v>
      </c>
      <c r="J338" s="31" t="s">
        <v>47</v>
      </c>
      <c r="K338" s="31" t="s">
        <v>47</v>
      </c>
      <c r="L338" s="31" t="s">
        <v>129</v>
      </c>
      <c r="M338" s="31" t="s">
        <v>72</v>
      </c>
      <c r="N338" s="33"/>
      <c r="O338" s="32" t="s">
        <v>270</v>
      </c>
      <c r="P338" s="34">
        <v>887450000</v>
      </c>
      <c r="Q338" s="67"/>
      <c r="R338" s="77">
        <v>702684000</v>
      </c>
      <c r="S338" s="77">
        <f t="shared" si="10"/>
        <v>184766000</v>
      </c>
      <c r="T338" s="78">
        <f t="shared" si="9"/>
        <v>79.18012282382107</v>
      </c>
      <c r="U338" s="69"/>
      <c r="V338" s="79"/>
      <c r="W338" s="225"/>
      <c r="X338" s="71"/>
      <c r="AB338" s="73"/>
    </row>
    <row r="339" spans="1:28" s="72" customFormat="1" ht="16.5" customHeight="1" hidden="1">
      <c r="A339" s="35" t="s">
        <v>20</v>
      </c>
      <c r="B339" s="31">
        <v>15</v>
      </c>
      <c r="C339" s="31" t="s">
        <v>20</v>
      </c>
      <c r="D339" s="31">
        <v>15</v>
      </c>
      <c r="E339" s="31" t="s">
        <v>10</v>
      </c>
      <c r="F339" s="31" t="s">
        <v>9</v>
      </c>
      <c r="G339" s="31" t="s">
        <v>64</v>
      </c>
      <c r="H339" s="31" t="s">
        <v>266</v>
      </c>
      <c r="I339" s="31" t="s">
        <v>35</v>
      </c>
      <c r="J339" s="31" t="s">
        <v>47</v>
      </c>
      <c r="K339" s="31" t="s">
        <v>47</v>
      </c>
      <c r="L339" s="31" t="s">
        <v>129</v>
      </c>
      <c r="M339" s="31" t="s">
        <v>167</v>
      </c>
      <c r="N339" s="33"/>
      <c r="O339" s="32" t="s">
        <v>271</v>
      </c>
      <c r="P339" s="34">
        <v>8550000</v>
      </c>
      <c r="Q339" s="67"/>
      <c r="R339" s="77">
        <v>7850000</v>
      </c>
      <c r="S339" s="77">
        <f t="shared" si="10"/>
        <v>700000</v>
      </c>
      <c r="T339" s="78">
        <f t="shared" si="9"/>
        <v>91.81286549707602</v>
      </c>
      <c r="U339" s="69"/>
      <c r="V339" s="79"/>
      <c r="W339" s="71"/>
      <c r="X339" s="223"/>
      <c r="AB339" s="73"/>
    </row>
    <row r="340" spans="1:28" s="72" customFormat="1" ht="16.5" customHeight="1" hidden="1">
      <c r="A340" s="26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8"/>
      <c r="O340" s="29"/>
      <c r="P340" s="30"/>
      <c r="Q340" s="67"/>
      <c r="R340" s="77"/>
      <c r="S340" s="67"/>
      <c r="T340" s="78"/>
      <c r="U340" s="69"/>
      <c r="V340" s="79"/>
      <c r="W340" s="71"/>
      <c r="X340" s="223"/>
      <c r="AB340" s="73"/>
    </row>
    <row r="341" spans="1:28" s="58" customFormat="1" ht="16.5" customHeight="1" hidden="1">
      <c r="A341" s="26" t="s">
        <v>20</v>
      </c>
      <c r="B341" s="27">
        <v>15</v>
      </c>
      <c r="C341" s="27" t="s">
        <v>20</v>
      </c>
      <c r="D341" s="27">
        <v>15</v>
      </c>
      <c r="E341" s="27" t="s">
        <v>10</v>
      </c>
      <c r="F341" s="27" t="s">
        <v>9</v>
      </c>
      <c r="G341" s="27" t="s">
        <v>64</v>
      </c>
      <c r="H341" s="27" t="s">
        <v>266</v>
      </c>
      <c r="I341" s="27" t="s">
        <v>35</v>
      </c>
      <c r="J341" s="27" t="s">
        <v>47</v>
      </c>
      <c r="K341" s="27" t="s">
        <v>47</v>
      </c>
      <c r="L341" s="27" t="s">
        <v>141</v>
      </c>
      <c r="M341" s="27"/>
      <c r="N341" s="28"/>
      <c r="O341" s="29" t="s">
        <v>74</v>
      </c>
      <c r="P341" s="30">
        <f>P342</f>
        <v>118125000</v>
      </c>
      <c r="Q341" s="30">
        <f>Q342</f>
        <v>0</v>
      </c>
      <c r="R341" s="30">
        <f>R342</f>
        <v>88399000</v>
      </c>
      <c r="S341" s="30">
        <f>S342</f>
        <v>29726000</v>
      </c>
      <c r="T341" s="55">
        <f>R341/P341*100</f>
        <v>74.83513227513228</v>
      </c>
      <c r="U341" s="83"/>
      <c r="V341" s="84"/>
      <c r="W341" s="57"/>
      <c r="X341" s="223"/>
      <c r="AB341" s="59"/>
    </row>
    <row r="342" spans="1:28" s="72" customFormat="1" ht="16.5" customHeight="1" hidden="1">
      <c r="A342" s="35" t="s">
        <v>20</v>
      </c>
      <c r="B342" s="31">
        <v>15</v>
      </c>
      <c r="C342" s="31" t="s">
        <v>20</v>
      </c>
      <c r="D342" s="31">
        <v>15</v>
      </c>
      <c r="E342" s="31" t="s">
        <v>10</v>
      </c>
      <c r="F342" s="31" t="s">
        <v>9</v>
      </c>
      <c r="G342" s="31" t="s">
        <v>64</v>
      </c>
      <c r="H342" s="31" t="s">
        <v>266</v>
      </c>
      <c r="I342" s="31" t="s">
        <v>35</v>
      </c>
      <c r="J342" s="31" t="s">
        <v>47</v>
      </c>
      <c r="K342" s="31" t="s">
        <v>47</v>
      </c>
      <c r="L342" s="31" t="s">
        <v>141</v>
      </c>
      <c r="M342" s="31" t="s">
        <v>10</v>
      </c>
      <c r="N342" s="33"/>
      <c r="O342" s="32" t="s">
        <v>272</v>
      </c>
      <c r="P342" s="34">
        <v>118125000</v>
      </c>
      <c r="Q342" s="67"/>
      <c r="R342" s="34">
        <v>88399000</v>
      </c>
      <c r="S342" s="77">
        <f>P342-R342</f>
        <v>29726000</v>
      </c>
      <c r="T342" s="78">
        <f>R342/P342*100</f>
        <v>74.83513227513228</v>
      </c>
      <c r="U342" s="69"/>
      <c r="V342" s="79"/>
      <c r="W342" s="71"/>
      <c r="X342" s="223"/>
      <c r="AB342" s="73"/>
    </row>
    <row r="343" spans="1:28" s="72" customFormat="1" ht="16.5" customHeight="1" hidden="1">
      <c r="A343" s="26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8"/>
      <c r="O343" s="29"/>
      <c r="P343" s="30"/>
      <c r="Q343" s="30"/>
      <c r="R343" s="30"/>
      <c r="S343" s="30"/>
      <c r="T343" s="78"/>
      <c r="U343" s="69"/>
      <c r="V343" s="79"/>
      <c r="W343" s="71"/>
      <c r="X343" s="223"/>
      <c r="AB343" s="73"/>
    </row>
    <row r="344" spans="1:28" s="58" customFormat="1" ht="16.5" customHeight="1" hidden="1">
      <c r="A344" s="26" t="s">
        <v>20</v>
      </c>
      <c r="B344" s="27">
        <v>15</v>
      </c>
      <c r="C344" s="27" t="s">
        <v>20</v>
      </c>
      <c r="D344" s="27">
        <v>15</v>
      </c>
      <c r="E344" s="27" t="s">
        <v>10</v>
      </c>
      <c r="F344" s="27" t="s">
        <v>9</v>
      </c>
      <c r="G344" s="27" t="s">
        <v>64</v>
      </c>
      <c r="H344" s="27" t="s">
        <v>266</v>
      </c>
      <c r="I344" s="27" t="s">
        <v>35</v>
      </c>
      <c r="J344" s="27" t="s">
        <v>47</v>
      </c>
      <c r="K344" s="27" t="s">
        <v>47</v>
      </c>
      <c r="L344" s="27" t="s">
        <v>126</v>
      </c>
      <c r="M344" s="27"/>
      <c r="N344" s="28"/>
      <c r="O344" s="29" t="s">
        <v>60</v>
      </c>
      <c r="P344" s="30">
        <f>SUM(P345:P346)</f>
        <v>29163500</v>
      </c>
      <c r="Q344" s="30">
        <f>Q345</f>
        <v>0</v>
      </c>
      <c r="R344" s="30">
        <f>SUM(R345:R346)</f>
        <v>29163400</v>
      </c>
      <c r="S344" s="30">
        <f>SUM(S345:S346)</f>
        <v>100</v>
      </c>
      <c r="T344" s="55">
        <f>R344/P344*100</f>
        <v>99.99965710562861</v>
      </c>
      <c r="U344" s="83"/>
      <c r="V344" s="84"/>
      <c r="W344" s="57"/>
      <c r="X344" s="223"/>
      <c r="AB344" s="59"/>
    </row>
    <row r="345" spans="1:28" s="72" customFormat="1" ht="16.5" customHeight="1" hidden="1">
      <c r="A345" s="35" t="s">
        <v>20</v>
      </c>
      <c r="B345" s="31">
        <v>15</v>
      </c>
      <c r="C345" s="31" t="s">
        <v>20</v>
      </c>
      <c r="D345" s="31">
        <v>15</v>
      </c>
      <c r="E345" s="31" t="s">
        <v>10</v>
      </c>
      <c r="F345" s="31" t="s">
        <v>9</v>
      </c>
      <c r="G345" s="31" t="s">
        <v>64</v>
      </c>
      <c r="H345" s="31" t="s">
        <v>266</v>
      </c>
      <c r="I345" s="31" t="s">
        <v>35</v>
      </c>
      <c r="J345" s="31" t="s">
        <v>47</v>
      </c>
      <c r="K345" s="31" t="s">
        <v>47</v>
      </c>
      <c r="L345" s="31" t="s">
        <v>126</v>
      </c>
      <c r="M345" s="31" t="s">
        <v>10</v>
      </c>
      <c r="N345" s="33"/>
      <c r="O345" s="32" t="s">
        <v>158</v>
      </c>
      <c r="P345" s="34">
        <v>27270000</v>
      </c>
      <c r="Q345" s="67"/>
      <c r="R345" s="34">
        <v>27270000</v>
      </c>
      <c r="S345" s="77">
        <f>P345-R345</f>
        <v>0</v>
      </c>
      <c r="T345" s="78">
        <f>R345/P345*100</f>
        <v>100</v>
      </c>
      <c r="U345" s="69"/>
      <c r="V345" s="79"/>
      <c r="W345" s="71"/>
      <c r="X345" s="223"/>
      <c r="AB345" s="73"/>
    </row>
    <row r="346" spans="1:28" s="72" customFormat="1" ht="16.5" customHeight="1" hidden="1">
      <c r="A346" s="35" t="s">
        <v>20</v>
      </c>
      <c r="B346" s="31">
        <v>15</v>
      </c>
      <c r="C346" s="31" t="s">
        <v>20</v>
      </c>
      <c r="D346" s="31">
        <v>15</v>
      </c>
      <c r="E346" s="31" t="s">
        <v>10</v>
      </c>
      <c r="F346" s="31" t="s">
        <v>9</v>
      </c>
      <c r="G346" s="31" t="s">
        <v>64</v>
      </c>
      <c r="H346" s="31" t="s">
        <v>266</v>
      </c>
      <c r="I346" s="31" t="s">
        <v>35</v>
      </c>
      <c r="J346" s="31" t="s">
        <v>47</v>
      </c>
      <c r="K346" s="31" t="s">
        <v>47</v>
      </c>
      <c r="L346" s="31" t="s">
        <v>126</v>
      </c>
      <c r="M346" s="31" t="s">
        <v>13</v>
      </c>
      <c r="N346" s="33"/>
      <c r="O346" s="32" t="s">
        <v>62</v>
      </c>
      <c r="P346" s="34">
        <v>1893500</v>
      </c>
      <c r="Q346" s="67"/>
      <c r="R346" s="34">
        <v>1893400</v>
      </c>
      <c r="S346" s="77">
        <f>P346-R346</f>
        <v>100</v>
      </c>
      <c r="T346" s="78">
        <f>R346/P346*100</f>
        <v>99.99471877475574</v>
      </c>
      <c r="U346" s="69"/>
      <c r="V346" s="79"/>
      <c r="W346" s="71"/>
      <c r="X346" s="223"/>
      <c r="AB346" s="73"/>
    </row>
    <row r="347" spans="1:28" s="72" customFormat="1" ht="16.5" customHeight="1" hidden="1">
      <c r="A347" s="26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8"/>
      <c r="O347" s="29"/>
      <c r="P347" s="30"/>
      <c r="Q347" s="30"/>
      <c r="R347" s="30"/>
      <c r="S347" s="30"/>
      <c r="T347" s="78"/>
      <c r="U347" s="69"/>
      <c r="V347" s="79"/>
      <c r="W347" s="71"/>
      <c r="X347" s="223"/>
      <c r="AB347" s="73"/>
    </row>
    <row r="348" spans="1:28" s="58" customFormat="1" ht="16.5" customHeight="1" hidden="1">
      <c r="A348" s="26" t="s">
        <v>20</v>
      </c>
      <c r="B348" s="27">
        <v>15</v>
      </c>
      <c r="C348" s="27" t="s">
        <v>20</v>
      </c>
      <c r="D348" s="27">
        <v>15</v>
      </c>
      <c r="E348" s="27" t="s">
        <v>10</v>
      </c>
      <c r="F348" s="27" t="s">
        <v>9</v>
      </c>
      <c r="G348" s="27" t="s">
        <v>64</v>
      </c>
      <c r="H348" s="27" t="s">
        <v>266</v>
      </c>
      <c r="I348" s="27" t="s">
        <v>35</v>
      </c>
      <c r="J348" s="27" t="s">
        <v>47</v>
      </c>
      <c r="K348" s="27" t="s">
        <v>47</v>
      </c>
      <c r="L348" s="27" t="s">
        <v>130</v>
      </c>
      <c r="M348" s="27"/>
      <c r="N348" s="28"/>
      <c r="O348" s="29" t="s">
        <v>273</v>
      </c>
      <c r="P348" s="30">
        <f>P349</f>
        <v>8000000</v>
      </c>
      <c r="Q348" s="30">
        <f>Q349</f>
        <v>0</v>
      </c>
      <c r="R348" s="30">
        <f>R349</f>
        <v>8000000</v>
      </c>
      <c r="S348" s="30">
        <f>S349</f>
        <v>0</v>
      </c>
      <c r="T348" s="55">
        <f>R348/P348*100</f>
        <v>100</v>
      </c>
      <c r="U348" s="83"/>
      <c r="V348" s="84"/>
      <c r="W348" s="57"/>
      <c r="X348" s="223"/>
      <c r="AB348" s="59"/>
    </row>
    <row r="349" spans="1:28" s="72" customFormat="1" ht="16.5" customHeight="1" hidden="1">
      <c r="A349" s="35" t="s">
        <v>20</v>
      </c>
      <c r="B349" s="31">
        <v>15</v>
      </c>
      <c r="C349" s="31" t="s">
        <v>20</v>
      </c>
      <c r="D349" s="31">
        <v>15</v>
      </c>
      <c r="E349" s="31" t="s">
        <v>10</v>
      </c>
      <c r="F349" s="31" t="s">
        <v>9</v>
      </c>
      <c r="G349" s="31" t="s">
        <v>64</v>
      </c>
      <c r="H349" s="31" t="s">
        <v>266</v>
      </c>
      <c r="I349" s="31" t="s">
        <v>35</v>
      </c>
      <c r="J349" s="31" t="s">
        <v>47</v>
      </c>
      <c r="K349" s="31" t="s">
        <v>47</v>
      </c>
      <c r="L349" s="31" t="s">
        <v>130</v>
      </c>
      <c r="M349" s="31" t="s">
        <v>10</v>
      </c>
      <c r="N349" s="33"/>
      <c r="O349" s="32" t="s">
        <v>188</v>
      </c>
      <c r="P349" s="34">
        <v>8000000</v>
      </c>
      <c r="Q349" s="67"/>
      <c r="R349" s="34">
        <v>8000000</v>
      </c>
      <c r="S349" s="77">
        <f>P349-R349</f>
        <v>0</v>
      </c>
      <c r="T349" s="78">
        <f>R349/P349*100</f>
        <v>100</v>
      </c>
      <c r="U349" s="69"/>
      <c r="V349" s="79"/>
      <c r="W349" s="71"/>
      <c r="X349" s="223"/>
      <c r="AB349" s="73"/>
    </row>
    <row r="350" spans="1:28" s="72" customFormat="1" ht="16.5" customHeight="1" hidden="1">
      <c r="A350" s="35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3"/>
      <c r="O350" s="32"/>
      <c r="P350" s="34"/>
      <c r="Q350" s="67"/>
      <c r="R350" s="34"/>
      <c r="S350" s="77"/>
      <c r="T350" s="78"/>
      <c r="U350" s="69"/>
      <c r="V350" s="79"/>
      <c r="W350" s="71"/>
      <c r="X350" s="223"/>
      <c r="AB350" s="73"/>
    </row>
    <row r="351" spans="1:28" s="58" customFormat="1" ht="16.5" customHeight="1" hidden="1">
      <c r="A351" s="26" t="s">
        <v>20</v>
      </c>
      <c r="B351" s="27">
        <v>15</v>
      </c>
      <c r="C351" s="27" t="s">
        <v>20</v>
      </c>
      <c r="D351" s="27">
        <v>15</v>
      </c>
      <c r="E351" s="27" t="s">
        <v>10</v>
      </c>
      <c r="F351" s="27" t="s">
        <v>9</v>
      </c>
      <c r="G351" s="27" t="s">
        <v>64</v>
      </c>
      <c r="H351" s="27" t="s">
        <v>266</v>
      </c>
      <c r="I351" s="27" t="s">
        <v>35</v>
      </c>
      <c r="J351" s="27" t="s">
        <v>47</v>
      </c>
      <c r="K351" s="27" t="s">
        <v>47</v>
      </c>
      <c r="L351" s="27" t="s">
        <v>149</v>
      </c>
      <c r="M351" s="27"/>
      <c r="N351" s="28"/>
      <c r="O351" s="29" t="s">
        <v>274</v>
      </c>
      <c r="P351" s="30">
        <f>SUM(P352:P353)</f>
        <v>1950000</v>
      </c>
      <c r="Q351" s="30">
        <f>Q352</f>
        <v>0</v>
      </c>
      <c r="R351" s="30">
        <f>SUM(R352:R353)</f>
        <v>1950000</v>
      </c>
      <c r="S351" s="30">
        <f>SUM(S352:S353)</f>
        <v>0</v>
      </c>
      <c r="T351" s="55">
        <f>R351/P351*100</f>
        <v>100</v>
      </c>
      <c r="U351" s="83"/>
      <c r="V351" s="84"/>
      <c r="W351" s="57"/>
      <c r="X351" s="223"/>
      <c r="AB351" s="59"/>
    </row>
    <row r="352" spans="1:28" s="72" customFormat="1" ht="16.5" customHeight="1" hidden="1">
      <c r="A352" s="35" t="s">
        <v>20</v>
      </c>
      <c r="B352" s="31">
        <v>15</v>
      </c>
      <c r="C352" s="31" t="s">
        <v>20</v>
      </c>
      <c r="D352" s="31">
        <v>15</v>
      </c>
      <c r="E352" s="31" t="s">
        <v>10</v>
      </c>
      <c r="F352" s="31" t="s">
        <v>9</v>
      </c>
      <c r="G352" s="31" t="s">
        <v>64</v>
      </c>
      <c r="H352" s="31" t="s">
        <v>266</v>
      </c>
      <c r="I352" s="31" t="s">
        <v>35</v>
      </c>
      <c r="J352" s="31" t="s">
        <v>47</v>
      </c>
      <c r="K352" s="31" t="s">
        <v>47</v>
      </c>
      <c r="L352" s="31" t="s">
        <v>149</v>
      </c>
      <c r="M352" s="31" t="s">
        <v>26</v>
      </c>
      <c r="N352" s="33"/>
      <c r="O352" s="32" t="s">
        <v>275</v>
      </c>
      <c r="P352" s="34">
        <v>1200000</v>
      </c>
      <c r="Q352" s="67"/>
      <c r="R352" s="34">
        <v>1200000</v>
      </c>
      <c r="S352" s="77">
        <f>P352-R352</f>
        <v>0</v>
      </c>
      <c r="T352" s="78">
        <f>R352/P352*100</f>
        <v>100</v>
      </c>
      <c r="U352" s="69"/>
      <c r="V352" s="79"/>
      <c r="W352" s="71"/>
      <c r="X352" s="223"/>
      <c r="AB352" s="73"/>
    </row>
    <row r="353" spans="1:28" s="72" customFormat="1" ht="16.5" customHeight="1" hidden="1">
      <c r="A353" s="35" t="s">
        <v>20</v>
      </c>
      <c r="B353" s="31">
        <v>15</v>
      </c>
      <c r="C353" s="31" t="s">
        <v>20</v>
      </c>
      <c r="D353" s="31">
        <v>15</v>
      </c>
      <c r="E353" s="31" t="s">
        <v>10</v>
      </c>
      <c r="F353" s="31" t="s">
        <v>9</v>
      </c>
      <c r="G353" s="31" t="s">
        <v>64</v>
      </c>
      <c r="H353" s="31" t="s">
        <v>266</v>
      </c>
      <c r="I353" s="31" t="s">
        <v>35</v>
      </c>
      <c r="J353" s="31" t="s">
        <v>47</v>
      </c>
      <c r="K353" s="31" t="s">
        <v>47</v>
      </c>
      <c r="L353" s="31" t="s">
        <v>149</v>
      </c>
      <c r="M353" s="31" t="s">
        <v>22</v>
      </c>
      <c r="N353" s="33"/>
      <c r="O353" s="32" t="s">
        <v>276</v>
      </c>
      <c r="P353" s="34">
        <v>750000</v>
      </c>
      <c r="Q353" s="67"/>
      <c r="R353" s="34">
        <v>750000</v>
      </c>
      <c r="S353" s="77">
        <f>P353-R353</f>
        <v>0</v>
      </c>
      <c r="T353" s="78">
        <f>R353/P353*100</f>
        <v>100</v>
      </c>
      <c r="U353" s="69"/>
      <c r="V353" s="79"/>
      <c r="W353" s="71"/>
      <c r="X353" s="223"/>
      <c r="AB353" s="73"/>
    </row>
    <row r="354" spans="1:28" s="72" customFormat="1" ht="16.5" customHeight="1" hidden="1">
      <c r="A354" s="35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3"/>
      <c r="O354" s="32"/>
      <c r="P354" s="34"/>
      <c r="Q354" s="67"/>
      <c r="R354" s="34"/>
      <c r="S354" s="77"/>
      <c r="T354" s="78"/>
      <c r="U354" s="69"/>
      <c r="V354" s="79"/>
      <c r="W354" s="71"/>
      <c r="X354" s="223"/>
      <c r="AB354" s="73"/>
    </row>
    <row r="355" spans="1:28" s="58" customFormat="1" ht="16.5" customHeight="1" hidden="1">
      <c r="A355" s="26" t="s">
        <v>20</v>
      </c>
      <c r="B355" s="27">
        <v>15</v>
      </c>
      <c r="C355" s="27" t="s">
        <v>20</v>
      </c>
      <c r="D355" s="27">
        <v>15</v>
      </c>
      <c r="E355" s="27" t="s">
        <v>10</v>
      </c>
      <c r="F355" s="27" t="s">
        <v>9</v>
      </c>
      <c r="G355" s="27" t="s">
        <v>64</v>
      </c>
      <c r="H355" s="27" t="s">
        <v>266</v>
      </c>
      <c r="I355" s="27" t="s">
        <v>35</v>
      </c>
      <c r="J355" s="27" t="s">
        <v>47</v>
      </c>
      <c r="K355" s="27" t="s">
        <v>47</v>
      </c>
      <c r="L355" s="27" t="s">
        <v>133</v>
      </c>
      <c r="M355" s="27"/>
      <c r="N355" s="28"/>
      <c r="O355" s="29" t="s">
        <v>164</v>
      </c>
      <c r="P355" s="30">
        <f>SUM(P356:P357)</f>
        <v>17775000</v>
      </c>
      <c r="Q355" s="30">
        <f>Q356</f>
        <v>0</v>
      </c>
      <c r="R355" s="30">
        <f>SUM(R356:R357)</f>
        <v>17775000</v>
      </c>
      <c r="S355" s="30">
        <f>SUM(S356:S357)</f>
        <v>0</v>
      </c>
      <c r="T355" s="55">
        <f>R355/P355*100</f>
        <v>100</v>
      </c>
      <c r="U355" s="83"/>
      <c r="V355" s="84"/>
      <c r="W355" s="57"/>
      <c r="X355" s="223"/>
      <c r="AB355" s="59"/>
    </row>
    <row r="356" spans="1:28" s="72" customFormat="1" ht="16.5" customHeight="1" hidden="1">
      <c r="A356" s="35" t="s">
        <v>20</v>
      </c>
      <c r="B356" s="31">
        <v>15</v>
      </c>
      <c r="C356" s="31" t="s">
        <v>20</v>
      </c>
      <c r="D356" s="31">
        <v>15</v>
      </c>
      <c r="E356" s="31" t="s">
        <v>10</v>
      </c>
      <c r="F356" s="31" t="s">
        <v>9</v>
      </c>
      <c r="G356" s="31" t="s">
        <v>64</v>
      </c>
      <c r="H356" s="31" t="s">
        <v>266</v>
      </c>
      <c r="I356" s="31" t="s">
        <v>35</v>
      </c>
      <c r="J356" s="31" t="s">
        <v>47</v>
      </c>
      <c r="K356" s="31" t="s">
        <v>47</v>
      </c>
      <c r="L356" s="31" t="s">
        <v>133</v>
      </c>
      <c r="M356" s="31" t="s">
        <v>10</v>
      </c>
      <c r="N356" s="33"/>
      <c r="O356" s="32" t="s">
        <v>165</v>
      </c>
      <c r="P356" s="34">
        <v>8775000</v>
      </c>
      <c r="Q356" s="67"/>
      <c r="R356" s="34">
        <v>8775000</v>
      </c>
      <c r="S356" s="77">
        <f>P356-R356</f>
        <v>0</v>
      </c>
      <c r="T356" s="78">
        <f>R356/P356*100</f>
        <v>100</v>
      </c>
      <c r="U356" s="69"/>
      <c r="V356" s="79"/>
      <c r="W356" s="71"/>
      <c r="X356" s="223"/>
      <c r="AB356" s="73"/>
    </row>
    <row r="357" spans="1:28" s="72" customFormat="1" ht="16.5" customHeight="1" hidden="1">
      <c r="A357" s="35" t="s">
        <v>20</v>
      </c>
      <c r="B357" s="31">
        <v>15</v>
      </c>
      <c r="C357" s="31" t="s">
        <v>20</v>
      </c>
      <c r="D357" s="31">
        <v>15</v>
      </c>
      <c r="E357" s="31" t="s">
        <v>10</v>
      </c>
      <c r="F357" s="31" t="s">
        <v>9</v>
      </c>
      <c r="G357" s="31" t="s">
        <v>64</v>
      </c>
      <c r="H357" s="31" t="s">
        <v>266</v>
      </c>
      <c r="I357" s="31" t="s">
        <v>35</v>
      </c>
      <c r="J357" s="31" t="s">
        <v>47</v>
      </c>
      <c r="K357" s="31" t="s">
        <v>47</v>
      </c>
      <c r="L357" s="31" t="s">
        <v>133</v>
      </c>
      <c r="M357" s="31" t="s">
        <v>13</v>
      </c>
      <c r="N357" s="33"/>
      <c r="O357" s="32" t="s">
        <v>277</v>
      </c>
      <c r="P357" s="34">
        <v>9000000</v>
      </c>
      <c r="Q357" s="67"/>
      <c r="R357" s="34">
        <v>9000000</v>
      </c>
      <c r="S357" s="77">
        <f>P357-R357</f>
        <v>0</v>
      </c>
      <c r="T357" s="78">
        <f>R357/P357*100</f>
        <v>100</v>
      </c>
      <c r="U357" s="69"/>
      <c r="V357" s="79"/>
      <c r="W357" s="71"/>
      <c r="X357" s="223"/>
      <c r="AB357" s="73"/>
    </row>
    <row r="358" spans="1:28" s="72" customFormat="1" ht="16.5" customHeight="1" hidden="1">
      <c r="A358" s="35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3"/>
      <c r="O358" s="32"/>
      <c r="P358" s="34"/>
      <c r="Q358" s="67"/>
      <c r="R358" s="34"/>
      <c r="S358" s="77"/>
      <c r="T358" s="78"/>
      <c r="U358" s="69"/>
      <c r="V358" s="79"/>
      <c r="W358" s="71"/>
      <c r="X358" s="223"/>
      <c r="AB358" s="73"/>
    </row>
    <row r="359" spans="1:28" s="58" customFormat="1" ht="16.5" customHeight="1" hidden="1">
      <c r="A359" s="26" t="s">
        <v>20</v>
      </c>
      <c r="B359" s="27">
        <v>15</v>
      </c>
      <c r="C359" s="27" t="s">
        <v>20</v>
      </c>
      <c r="D359" s="27">
        <v>15</v>
      </c>
      <c r="E359" s="27" t="s">
        <v>10</v>
      </c>
      <c r="F359" s="27" t="s">
        <v>9</v>
      </c>
      <c r="G359" s="27" t="s">
        <v>64</v>
      </c>
      <c r="H359" s="27" t="s">
        <v>266</v>
      </c>
      <c r="I359" s="27" t="s">
        <v>35</v>
      </c>
      <c r="J359" s="27" t="s">
        <v>47</v>
      </c>
      <c r="K359" s="27" t="s">
        <v>47</v>
      </c>
      <c r="L359" s="27">
        <v>19</v>
      </c>
      <c r="M359" s="27"/>
      <c r="N359" s="28"/>
      <c r="O359" s="29" t="s">
        <v>52</v>
      </c>
      <c r="P359" s="30">
        <f>SUM(P360:P361)</f>
        <v>28400000</v>
      </c>
      <c r="Q359" s="30">
        <f>Q361</f>
        <v>0</v>
      </c>
      <c r="R359" s="30">
        <f>SUM(R360:R361)</f>
        <v>28400000</v>
      </c>
      <c r="S359" s="30">
        <f>SUM(S360:S361)</f>
        <v>0</v>
      </c>
      <c r="T359" s="55">
        <f>R359/P359*100</f>
        <v>100</v>
      </c>
      <c r="U359" s="83"/>
      <c r="V359" s="84"/>
      <c r="W359" s="57"/>
      <c r="X359" s="223"/>
      <c r="AB359" s="59"/>
    </row>
    <row r="360" spans="1:28" s="72" customFormat="1" ht="16.5" customHeight="1" hidden="1">
      <c r="A360" s="35" t="s">
        <v>20</v>
      </c>
      <c r="B360" s="31">
        <v>15</v>
      </c>
      <c r="C360" s="31" t="s">
        <v>20</v>
      </c>
      <c r="D360" s="31">
        <v>15</v>
      </c>
      <c r="E360" s="31" t="s">
        <v>10</v>
      </c>
      <c r="F360" s="31" t="s">
        <v>9</v>
      </c>
      <c r="G360" s="31" t="s">
        <v>64</v>
      </c>
      <c r="H360" s="31" t="s">
        <v>266</v>
      </c>
      <c r="I360" s="31" t="s">
        <v>35</v>
      </c>
      <c r="J360" s="31" t="s">
        <v>47</v>
      </c>
      <c r="K360" s="31" t="s">
        <v>47</v>
      </c>
      <c r="L360" s="31">
        <v>19</v>
      </c>
      <c r="M360" s="31" t="s">
        <v>10</v>
      </c>
      <c r="N360" s="33"/>
      <c r="O360" s="32" t="s">
        <v>166</v>
      </c>
      <c r="P360" s="34">
        <v>6250000</v>
      </c>
      <c r="Q360" s="67"/>
      <c r="R360" s="34">
        <v>6250000</v>
      </c>
      <c r="S360" s="77">
        <f>P360-R360</f>
        <v>0</v>
      </c>
      <c r="T360" s="78">
        <f>R360/P360*100</f>
        <v>100</v>
      </c>
      <c r="U360" s="69"/>
      <c r="V360" s="79"/>
      <c r="W360" s="71"/>
      <c r="X360" s="223"/>
      <c r="AB360" s="73"/>
    </row>
    <row r="361" spans="1:28" s="72" customFormat="1" ht="16.5" customHeight="1" hidden="1">
      <c r="A361" s="35" t="s">
        <v>20</v>
      </c>
      <c r="B361" s="31">
        <v>15</v>
      </c>
      <c r="C361" s="31" t="s">
        <v>20</v>
      </c>
      <c r="D361" s="31">
        <v>15</v>
      </c>
      <c r="E361" s="31" t="s">
        <v>10</v>
      </c>
      <c r="F361" s="31" t="s">
        <v>9</v>
      </c>
      <c r="G361" s="31" t="s">
        <v>64</v>
      </c>
      <c r="H361" s="31" t="s">
        <v>266</v>
      </c>
      <c r="I361" s="31" t="s">
        <v>35</v>
      </c>
      <c r="J361" s="31" t="s">
        <v>47</v>
      </c>
      <c r="K361" s="31" t="s">
        <v>47</v>
      </c>
      <c r="L361" s="31">
        <v>19</v>
      </c>
      <c r="M361" s="31" t="s">
        <v>13</v>
      </c>
      <c r="N361" s="33"/>
      <c r="O361" s="32" t="s">
        <v>183</v>
      </c>
      <c r="P361" s="34">
        <v>22150000</v>
      </c>
      <c r="Q361" s="67"/>
      <c r="R361" s="34">
        <v>22150000</v>
      </c>
      <c r="S361" s="77">
        <f>P361-R361</f>
        <v>0</v>
      </c>
      <c r="T361" s="78">
        <f>R361/P361*100</f>
        <v>100</v>
      </c>
      <c r="U361" s="69"/>
      <c r="V361" s="79"/>
      <c r="W361" s="71"/>
      <c r="X361" s="223"/>
      <c r="AB361" s="73"/>
    </row>
    <row r="362" spans="1:28" s="72" customFormat="1" ht="16.5" customHeight="1" hidden="1">
      <c r="A362" s="35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3"/>
      <c r="O362" s="32"/>
      <c r="P362" s="34"/>
      <c r="Q362" s="67"/>
      <c r="R362" s="34"/>
      <c r="S362" s="77"/>
      <c r="T362" s="78"/>
      <c r="U362" s="69"/>
      <c r="V362" s="79"/>
      <c r="W362" s="71"/>
      <c r="X362" s="223"/>
      <c r="AB362" s="73"/>
    </row>
    <row r="363" spans="1:28" s="58" customFormat="1" ht="16.5" customHeight="1" hidden="1">
      <c r="A363" s="26" t="s">
        <v>20</v>
      </c>
      <c r="B363" s="27">
        <v>15</v>
      </c>
      <c r="C363" s="27" t="s">
        <v>20</v>
      </c>
      <c r="D363" s="27">
        <v>15</v>
      </c>
      <c r="E363" s="27" t="s">
        <v>10</v>
      </c>
      <c r="F363" s="27" t="s">
        <v>9</v>
      </c>
      <c r="G363" s="27" t="s">
        <v>64</v>
      </c>
      <c r="H363" s="27" t="s">
        <v>266</v>
      </c>
      <c r="I363" s="27" t="s">
        <v>35</v>
      </c>
      <c r="J363" s="27" t="s">
        <v>47</v>
      </c>
      <c r="K363" s="27" t="s">
        <v>35</v>
      </c>
      <c r="L363" s="27" t="s">
        <v>131</v>
      </c>
      <c r="M363" s="27"/>
      <c r="N363" s="28"/>
      <c r="O363" s="29" t="s">
        <v>203</v>
      </c>
      <c r="P363" s="30">
        <f>SUM(P364:P365)</f>
        <v>162700000</v>
      </c>
      <c r="Q363" s="30">
        <f>Q364</f>
        <v>0</v>
      </c>
      <c r="R363" s="30">
        <f>SUM(R364:R365)</f>
        <v>142097600</v>
      </c>
      <c r="S363" s="30">
        <f>SUM(S364:S365)</f>
        <v>20602400</v>
      </c>
      <c r="T363" s="55">
        <f>R363/P363*100</f>
        <v>87.33718500307313</v>
      </c>
      <c r="U363" s="83"/>
      <c r="V363" s="84"/>
      <c r="W363" s="57"/>
      <c r="X363" s="223"/>
      <c r="AB363" s="59"/>
    </row>
    <row r="364" spans="1:28" s="72" customFormat="1" ht="16.5" customHeight="1" hidden="1">
      <c r="A364" s="35" t="s">
        <v>20</v>
      </c>
      <c r="B364" s="31">
        <v>15</v>
      </c>
      <c r="C364" s="31" t="s">
        <v>20</v>
      </c>
      <c r="D364" s="31">
        <v>15</v>
      </c>
      <c r="E364" s="31" t="s">
        <v>10</v>
      </c>
      <c r="F364" s="31" t="s">
        <v>9</v>
      </c>
      <c r="G364" s="31" t="s">
        <v>64</v>
      </c>
      <c r="H364" s="31" t="s">
        <v>266</v>
      </c>
      <c r="I364" s="31" t="s">
        <v>35</v>
      </c>
      <c r="J364" s="31" t="s">
        <v>47</v>
      </c>
      <c r="K364" s="31" t="s">
        <v>35</v>
      </c>
      <c r="L364" s="31" t="s">
        <v>131</v>
      </c>
      <c r="M364" s="31" t="s">
        <v>14</v>
      </c>
      <c r="N364" s="33"/>
      <c r="O364" s="32" t="s">
        <v>186</v>
      </c>
      <c r="P364" s="34">
        <v>130800000</v>
      </c>
      <c r="Q364" s="67"/>
      <c r="R364" s="77">
        <v>110400000</v>
      </c>
      <c r="S364" s="77">
        <f>P364-R364</f>
        <v>20400000</v>
      </c>
      <c r="T364" s="78">
        <f>R364/P364*100</f>
        <v>84.40366972477065</v>
      </c>
      <c r="U364" s="69"/>
      <c r="V364" s="79"/>
      <c r="W364" s="71"/>
      <c r="X364" s="223"/>
      <c r="AB364" s="73"/>
    </row>
    <row r="365" spans="1:28" s="72" customFormat="1" ht="16.5" customHeight="1" hidden="1">
      <c r="A365" s="35" t="s">
        <v>20</v>
      </c>
      <c r="B365" s="31">
        <v>15</v>
      </c>
      <c r="C365" s="31" t="s">
        <v>20</v>
      </c>
      <c r="D365" s="31">
        <v>15</v>
      </c>
      <c r="E365" s="31" t="s">
        <v>10</v>
      </c>
      <c r="F365" s="31" t="s">
        <v>9</v>
      </c>
      <c r="G365" s="31" t="s">
        <v>64</v>
      </c>
      <c r="H365" s="31" t="s">
        <v>266</v>
      </c>
      <c r="I365" s="31" t="s">
        <v>35</v>
      </c>
      <c r="J365" s="31" t="s">
        <v>47</v>
      </c>
      <c r="K365" s="31" t="s">
        <v>35</v>
      </c>
      <c r="L365" s="31" t="s">
        <v>131</v>
      </c>
      <c r="M365" s="31" t="s">
        <v>22</v>
      </c>
      <c r="N365" s="33"/>
      <c r="O365" s="32" t="s">
        <v>204</v>
      </c>
      <c r="P365" s="34">
        <v>31900000</v>
      </c>
      <c r="Q365" s="67"/>
      <c r="R365" s="77">
        <v>31697600</v>
      </c>
      <c r="S365" s="77">
        <f>P365-R365</f>
        <v>202400</v>
      </c>
      <c r="T365" s="78">
        <f>R365/P365*100</f>
        <v>99.36551724137931</v>
      </c>
      <c r="U365" s="69"/>
      <c r="V365" s="79"/>
      <c r="W365" s="71"/>
      <c r="X365" s="223"/>
      <c r="AB365" s="73"/>
    </row>
    <row r="366" spans="1:28" s="72" customFormat="1" ht="16.5" customHeight="1" hidden="1">
      <c r="A366" s="35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3"/>
      <c r="O366" s="32"/>
      <c r="P366" s="34"/>
      <c r="Q366" s="67"/>
      <c r="R366" s="77"/>
      <c r="S366" s="77"/>
      <c r="T366" s="78"/>
      <c r="U366" s="69"/>
      <c r="V366" s="79"/>
      <c r="W366" s="71"/>
      <c r="X366" s="223"/>
      <c r="AB366" s="73"/>
    </row>
    <row r="367" spans="1:28" s="58" customFormat="1" ht="36" customHeight="1" hidden="1">
      <c r="A367" s="26" t="s">
        <v>20</v>
      </c>
      <c r="B367" s="27">
        <v>15</v>
      </c>
      <c r="C367" s="27" t="s">
        <v>20</v>
      </c>
      <c r="D367" s="27">
        <v>15</v>
      </c>
      <c r="E367" s="27" t="s">
        <v>10</v>
      </c>
      <c r="F367" s="27" t="s">
        <v>9</v>
      </c>
      <c r="G367" s="27" t="s">
        <v>64</v>
      </c>
      <c r="H367" s="27" t="s">
        <v>266</v>
      </c>
      <c r="I367" s="27" t="s">
        <v>35</v>
      </c>
      <c r="J367" s="27" t="s">
        <v>47</v>
      </c>
      <c r="K367" s="27" t="s">
        <v>47</v>
      </c>
      <c r="L367" s="27" t="s">
        <v>176</v>
      </c>
      <c r="M367" s="27"/>
      <c r="N367" s="28"/>
      <c r="O367" s="29" t="s">
        <v>177</v>
      </c>
      <c r="P367" s="30">
        <f>P368</f>
        <v>1800000</v>
      </c>
      <c r="Q367" s="30">
        <f>Q368</f>
        <v>0</v>
      </c>
      <c r="R367" s="30">
        <f>R368</f>
        <v>1800000</v>
      </c>
      <c r="S367" s="30">
        <f>S368</f>
        <v>0</v>
      </c>
      <c r="T367" s="55">
        <f>R367/P367*100</f>
        <v>100</v>
      </c>
      <c r="U367" s="83"/>
      <c r="V367" s="84"/>
      <c r="W367" s="57"/>
      <c r="X367" s="223"/>
      <c r="AB367" s="59"/>
    </row>
    <row r="368" spans="1:28" s="72" customFormat="1" ht="16.5" customHeight="1" hidden="1">
      <c r="A368" s="35" t="s">
        <v>20</v>
      </c>
      <c r="B368" s="31">
        <v>15</v>
      </c>
      <c r="C368" s="31" t="s">
        <v>20</v>
      </c>
      <c r="D368" s="31">
        <v>15</v>
      </c>
      <c r="E368" s="31" t="s">
        <v>10</v>
      </c>
      <c r="F368" s="31" t="s">
        <v>9</v>
      </c>
      <c r="G368" s="31" t="s">
        <v>64</v>
      </c>
      <c r="H368" s="31" t="s">
        <v>266</v>
      </c>
      <c r="I368" s="31" t="s">
        <v>35</v>
      </c>
      <c r="J368" s="31" t="s">
        <v>47</v>
      </c>
      <c r="K368" s="31" t="s">
        <v>47</v>
      </c>
      <c r="L368" s="31" t="s">
        <v>176</v>
      </c>
      <c r="M368" s="31" t="s">
        <v>10</v>
      </c>
      <c r="N368" s="33"/>
      <c r="O368" s="32" t="s">
        <v>278</v>
      </c>
      <c r="P368" s="34">
        <v>1800000</v>
      </c>
      <c r="Q368" s="67"/>
      <c r="R368" s="34">
        <v>1800000</v>
      </c>
      <c r="S368" s="77">
        <f>P368-R368</f>
        <v>0</v>
      </c>
      <c r="T368" s="78">
        <f>R368/P368*100</f>
        <v>100</v>
      </c>
      <c r="U368" s="69"/>
      <c r="V368" s="79"/>
      <c r="W368" s="71"/>
      <c r="X368" s="223"/>
      <c r="AB368" s="73"/>
    </row>
    <row r="369" spans="1:28" s="72" customFormat="1" ht="12.75" customHeight="1">
      <c r="A369" s="26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8"/>
      <c r="O369" s="29"/>
      <c r="P369" s="30"/>
      <c r="Q369" s="30"/>
      <c r="R369" s="30"/>
      <c r="S369" s="30"/>
      <c r="T369" s="78"/>
      <c r="U369" s="69"/>
      <c r="V369" s="79"/>
      <c r="W369" s="71"/>
      <c r="X369" s="223"/>
      <c r="AB369" s="73"/>
    </row>
    <row r="370" spans="1:28" s="163" customFormat="1" ht="29.25" customHeight="1">
      <c r="A370" s="154" t="s">
        <v>20</v>
      </c>
      <c r="B370" s="155">
        <v>15</v>
      </c>
      <c r="C370" s="155" t="s">
        <v>20</v>
      </c>
      <c r="D370" s="155">
        <v>15</v>
      </c>
      <c r="E370" s="155" t="s">
        <v>10</v>
      </c>
      <c r="F370" s="155" t="s">
        <v>9</v>
      </c>
      <c r="G370" s="155" t="s">
        <v>64</v>
      </c>
      <c r="H370" s="155" t="s">
        <v>309</v>
      </c>
      <c r="I370" s="155"/>
      <c r="J370" s="155"/>
      <c r="K370" s="155"/>
      <c r="L370" s="155"/>
      <c r="M370" s="155"/>
      <c r="N370" s="156"/>
      <c r="O370" s="157" t="s">
        <v>310</v>
      </c>
      <c r="P370" s="158">
        <f>P372+P377</f>
        <v>154690000</v>
      </c>
      <c r="Q370" s="158" t="e">
        <f>#REF!+Q377</f>
        <v>#REF!</v>
      </c>
      <c r="R370" s="158">
        <f>R372+R377</f>
        <v>153123000</v>
      </c>
      <c r="S370" s="158">
        <f>S372+S377</f>
        <v>1567000</v>
      </c>
      <c r="T370" s="159">
        <f>R370/P370*100</f>
        <v>98.98700627060573</v>
      </c>
      <c r="U370" s="160"/>
      <c r="V370" s="161"/>
      <c r="W370" s="162"/>
      <c r="X370" s="190"/>
      <c r="AB370" s="164"/>
    </row>
    <row r="371" spans="1:28" s="72" customFormat="1" ht="15.75" customHeight="1" hidden="1">
      <c r="A371" s="26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8"/>
      <c r="O371" s="29"/>
      <c r="P371" s="30"/>
      <c r="Q371" s="67"/>
      <c r="R371" s="30"/>
      <c r="S371" s="30"/>
      <c r="T371" s="78"/>
      <c r="U371" s="69"/>
      <c r="V371" s="79"/>
      <c r="W371" s="71"/>
      <c r="X371" s="190"/>
      <c r="AB371" s="73"/>
    </row>
    <row r="372" spans="1:28" s="72" customFormat="1" ht="16.5" customHeight="1">
      <c r="A372" s="35" t="s">
        <v>20</v>
      </c>
      <c r="B372" s="31">
        <v>15</v>
      </c>
      <c r="C372" s="31" t="s">
        <v>20</v>
      </c>
      <c r="D372" s="31">
        <v>15</v>
      </c>
      <c r="E372" s="31" t="s">
        <v>10</v>
      </c>
      <c r="F372" s="31" t="s">
        <v>9</v>
      </c>
      <c r="G372" s="31" t="s">
        <v>64</v>
      </c>
      <c r="H372" s="31" t="s">
        <v>309</v>
      </c>
      <c r="I372" s="31" t="s">
        <v>35</v>
      </c>
      <c r="J372" s="31" t="s">
        <v>47</v>
      </c>
      <c r="K372" s="31" t="s">
        <v>20</v>
      </c>
      <c r="L372" s="31"/>
      <c r="M372" s="31"/>
      <c r="N372" s="33"/>
      <c r="O372" s="32" t="s">
        <v>36</v>
      </c>
      <c r="P372" s="34">
        <f>P374</f>
        <v>38400000</v>
      </c>
      <c r="Q372" s="34" t="e">
        <f>#REF!</f>
        <v>#REF!</v>
      </c>
      <c r="R372" s="34">
        <f>R374</f>
        <v>38400000</v>
      </c>
      <c r="S372" s="34">
        <f>S374</f>
        <v>0</v>
      </c>
      <c r="T372" s="78">
        <f>R372/P372*100</f>
        <v>100</v>
      </c>
      <c r="U372" s="69"/>
      <c r="V372" s="79"/>
      <c r="W372" s="71"/>
      <c r="X372" s="191"/>
      <c r="AB372" s="73"/>
    </row>
    <row r="373" spans="1:28" s="72" customFormat="1" ht="16.5" customHeight="1" hidden="1">
      <c r="A373" s="26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8"/>
      <c r="O373" s="29"/>
      <c r="P373" s="30"/>
      <c r="Q373" s="30"/>
      <c r="R373" s="30"/>
      <c r="S373" s="30"/>
      <c r="T373" s="78"/>
      <c r="U373" s="69"/>
      <c r="V373" s="79"/>
      <c r="W373" s="71"/>
      <c r="X373" s="190"/>
      <c r="AB373" s="73"/>
    </row>
    <row r="374" spans="1:28" s="58" customFormat="1" ht="16.5" customHeight="1" hidden="1">
      <c r="A374" s="26" t="s">
        <v>20</v>
      </c>
      <c r="B374" s="27">
        <v>15</v>
      </c>
      <c r="C374" s="27" t="s">
        <v>20</v>
      </c>
      <c r="D374" s="27">
        <v>15</v>
      </c>
      <c r="E374" s="27" t="s">
        <v>10</v>
      </c>
      <c r="F374" s="27" t="s">
        <v>9</v>
      </c>
      <c r="G374" s="27" t="s">
        <v>64</v>
      </c>
      <c r="H374" s="27" t="s">
        <v>309</v>
      </c>
      <c r="I374" s="27" t="s">
        <v>35</v>
      </c>
      <c r="J374" s="27" t="s">
        <v>47</v>
      </c>
      <c r="K374" s="27" t="s">
        <v>20</v>
      </c>
      <c r="L374" s="27" t="s">
        <v>128</v>
      </c>
      <c r="M374" s="27"/>
      <c r="N374" s="28"/>
      <c r="O374" s="29" t="s">
        <v>70</v>
      </c>
      <c r="P374" s="30">
        <f>P375</f>
        <v>38400000</v>
      </c>
      <c r="Q374" s="30">
        <f>SUM(Q375:Q375)</f>
        <v>0</v>
      </c>
      <c r="R374" s="30">
        <f>R375</f>
        <v>38400000</v>
      </c>
      <c r="S374" s="30">
        <f>S375</f>
        <v>0</v>
      </c>
      <c r="T374" s="55">
        <f>R374/P374*100</f>
        <v>100</v>
      </c>
      <c r="U374" s="83"/>
      <c r="V374" s="84"/>
      <c r="W374" s="57"/>
      <c r="X374" s="190"/>
      <c r="AB374" s="59"/>
    </row>
    <row r="375" spans="1:28" s="72" customFormat="1" ht="16.5" customHeight="1" hidden="1">
      <c r="A375" s="35" t="s">
        <v>20</v>
      </c>
      <c r="B375" s="31">
        <v>15</v>
      </c>
      <c r="C375" s="31" t="s">
        <v>20</v>
      </c>
      <c r="D375" s="31">
        <v>15</v>
      </c>
      <c r="E375" s="31" t="s">
        <v>10</v>
      </c>
      <c r="F375" s="31" t="s">
        <v>9</v>
      </c>
      <c r="G375" s="31" t="s">
        <v>64</v>
      </c>
      <c r="H375" s="31" t="s">
        <v>309</v>
      </c>
      <c r="I375" s="31" t="s">
        <v>35</v>
      </c>
      <c r="J375" s="31" t="s">
        <v>47</v>
      </c>
      <c r="K375" s="31" t="s">
        <v>20</v>
      </c>
      <c r="L375" s="31" t="s">
        <v>128</v>
      </c>
      <c r="M375" s="31" t="s">
        <v>13</v>
      </c>
      <c r="N375" s="33"/>
      <c r="O375" s="32" t="s">
        <v>161</v>
      </c>
      <c r="P375" s="34">
        <v>38400000</v>
      </c>
      <c r="Q375" s="67"/>
      <c r="R375" s="34">
        <v>38400000</v>
      </c>
      <c r="S375" s="77">
        <f>P375-R375</f>
        <v>0</v>
      </c>
      <c r="T375" s="78">
        <f>R375/P375*100</f>
        <v>100</v>
      </c>
      <c r="U375" s="69"/>
      <c r="V375" s="79"/>
      <c r="W375" s="71"/>
      <c r="X375" s="190"/>
      <c r="AB375" s="73"/>
    </row>
    <row r="376" spans="1:28" s="72" customFormat="1" ht="15.75" customHeight="1" hidden="1">
      <c r="A376" s="26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8"/>
      <c r="O376" s="29"/>
      <c r="P376" s="30"/>
      <c r="Q376" s="67"/>
      <c r="R376" s="30"/>
      <c r="S376" s="30"/>
      <c r="T376" s="78"/>
      <c r="U376" s="69"/>
      <c r="V376" s="79"/>
      <c r="W376" s="71"/>
      <c r="X376" s="190"/>
      <c r="AB376" s="73"/>
    </row>
    <row r="377" spans="1:28" s="72" customFormat="1" ht="15.75" customHeight="1">
      <c r="A377" s="35" t="s">
        <v>20</v>
      </c>
      <c r="B377" s="31">
        <v>15</v>
      </c>
      <c r="C377" s="31" t="s">
        <v>20</v>
      </c>
      <c r="D377" s="31">
        <v>15</v>
      </c>
      <c r="E377" s="31" t="s">
        <v>10</v>
      </c>
      <c r="F377" s="31" t="s">
        <v>9</v>
      </c>
      <c r="G377" s="31" t="s">
        <v>64</v>
      </c>
      <c r="H377" s="31" t="s">
        <v>309</v>
      </c>
      <c r="I377" s="31" t="s">
        <v>35</v>
      </c>
      <c r="J377" s="31" t="s">
        <v>47</v>
      </c>
      <c r="K377" s="31" t="s">
        <v>47</v>
      </c>
      <c r="L377" s="31"/>
      <c r="M377" s="31"/>
      <c r="N377" s="33"/>
      <c r="O377" s="32" t="s">
        <v>49</v>
      </c>
      <c r="P377" s="34">
        <f>P379+P386+P389+P392+P395+P399</f>
        <v>116290000</v>
      </c>
      <c r="Q377" s="34">
        <f>Q386</f>
        <v>0</v>
      </c>
      <c r="R377" s="34">
        <f>R379+R386+R389+R392+R395+R399</f>
        <v>114723000</v>
      </c>
      <c r="S377" s="34">
        <f>S379+S386+S389+S392+S395+S399</f>
        <v>1567000</v>
      </c>
      <c r="T377" s="78">
        <f>R377/P377*100</f>
        <v>98.65250666437355</v>
      </c>
      <c r="U377" s="69"/>
      <c r="V377" s="79"/>
      <c r="W377" s="71"/>
      <c r="X377" s="191"/>
      <c r="AB377" s="73"/>
    </row>
    <row r="378" spans="1:28" s="72" customFormat="1" ht="15.75" customHeight="1" hidden="1">
      <c r="A378" s="35"/>
      <c r="B378" s="31"/>
      <c r="C378" s="31"/>
      <c r="D378" s="31"/>
      <c r="E378" s="31"/>
      <c r="F378" s="31"/>
      <c r="G378" s="31"/>
      <c r="H378" s="27"/>
      <c r="I378" s="31"/>
      <c r="J378" s="31"/>
      <c r="K378" s="31"/>
      <c r="L378" s="31"/>
      <c r="M378" s="31"/>
      <c r="N378" s="33"/>
      <c r="O378" s="32"/>
      <c r="P378" s="34"/>
      <c r="Q378" s="34"/>
      <c r="R378" s="34"/>
      <c r="S378" s="34"/>
      <c r="T378" s="78"/>
      <c r="U378" s="69"/>
      <c r="V378" s="79"/>
      <c r="W378" s="71"/>
      <c r="X378" s="223"/>
      <c r="AB378" s="73"/>
    </row>
    <row r="379" spans="1:28" s="58" customFormat="1" ht="15.75" customHeight="1" hidden="1">
      <c r="A379" s="26" t="s">
        <v>20</v>
      </c>
      <c r="B379" s="27">
        <v>15</v>
      </c>
      <c r="C379" s="27" t="s">
        <v>20</v>
      </c>
      <c r="D379" s="27">
        <v>15</v>
      </c>
      <c r="E379" s="27" t="s">
        <v>10</v>
      </c>
      <c r="F379" s="27" t="s">
        <v>9</v>
      </c>
      <c r="G379" s="27" t="s">
        <v>64</v>
      </c>
      <c r="H379" s="27" t="s">
        <v>309</v>
      </c>
      <c r="I379" s="27" t="s">
        <v>35</v>
      </c>
      <c r="J379" s="27" t="s">
        <v>47</v>
      </c>
      <c r="K379" s="27" t="s">
        <v>47</v>
      </c>
      <c r="L379" s="27" t="s">
        <v>129</v>
      </c>
      <c r="M379" s="27"/>
      <c r="N379" s="28"/>
      <c r="O379" s="29" t="s">
        <v>185</v>
      </c>
      <c r="P379" s="30">
        <f>SUM(P380:P384)</f>
        <v>16650000</v>
      </c>
      <c r="Q379" s="30">
        <f>Q380</f>
        <v>0</v>
      </c>
      <c r="R379" s="30">
        <f>SUM(R380:R384)</f>
        <v>16520000</v>
      </c>
      <c r="S379" s="30">
        <f>SUM(S380:S384)</f>
        <v>130000</v>
      </c>
      <c r="T379" s="55">
        <f aca="true" t="shared" si="11" ref="T379:T384">R379/P379*100</f>
        <v>99.21921921921923</v>
      </c>
      <c r="U379" s="83"/>
      <c r="V379" s="84"/>
      <c r="W379" s="57"/>
      <c r="X379" s="223"/>
      <c r="AB379" s="59"/>
    </row>
    <row r="380" spans="1:28" s="72" customFormat="1" ht="15.75" customHeight="1" hidden="1">
      <c r="A380" s="35" t="s">
        <v>20</v>
      </c>
      <c r="B380" s="31">
        <v>15</v>
      </c>
      <c r="C380" s="31" t="s">
        <v>20</v>
      </c>
      <c r="D380" s="31">
        <v>15</v>
      </c>
      <c r="E380" s="31" t="s">
        <v>10</v>
      </c>
      <c r="F380" s="31" t="s">
        <v>9</v>
      </c>
      <c r="G380" s="31" t="s">
        <v>64</v>
      </c>
      <c r="H380" s="31" t="s">
        <v>309</v>
      </c>
      <c r="I380" s="31" t="s">
        <v>35</v>
      </c>
      <c r="J380" s="31" t="s">
        <v>47</v>
      </c>
      <c r="K380" s="31" t="s">
        <v>47</v>
      </c>
      <c r="L380" s="31" t="s">
        <v>129</v>
      </c>
      <c r="M380" s="31" t="s">
        <v>32</v>
      </c>
      <c r="N380" s="33"/>
      <c r="O380" s="32" t="s">
        <v>80</v>
      </c>
      <c r="P380" s="34">
        <v>130000</v>
      </c>
      <c r="Q380" s="67"/>
      <c r="R380" s="34">
        <v>0</v>
      </c>
      <c r="S380" s="77">
        <f>P380-R380</f>
        <v>130000</v>
      </c>
      <c r="T380" s="78">
        <f t="shared" si="11"/>
        <v>0</v>
      </c>
      <c r="U380" s="69"/>
      <c r="V380" s="79"/>
      <c r="W380" s="71"/>
      <c r="X380" s="223"/>
      <c r="AB380" s="73"/>
    </row>
    <row r="381" spans="1:28" s="72" customFormat="1" ht="15.75" customHeight="1" hidden="1">
      <c r="A381" s="35" t="s">
        <v>20</v>
      </c>
      <c r="B381" s="31">
        <v>15</v>
      </c>
      <c r="C381" s="31" t="s">
        <v>20</v>
      </c>
      <c r="D381" s="31">
        <v>15</v>
      </c>
      <c r="E381" s="31" t="s">
        <v>10</v>
      </c>
      <c r="F381" s="31" t="s">
        <v>9</v>
      </c>
      <c r="G381" s="31" t="s">
        <v>64</v>
      </c>
      <c r="H381" s="31" t="s">
        <v>309</v>
      </c>
      <c r="I381" s="31" t="s">
        <v>35</v>
      </c>
      <c r="J381" s="31" t="s">
        <v>47</v>
      </c>
      <c r="K381" s="31" t="s">
        <v>47</v>
      </c>
      <c r="L381" s="31" t="s">
        <v>129</v>
      </c>
      <c r="M381" s="31" t="s">
        <v>33</v>
      </c>
      <c r="N381" s="33"/>
      <c r="O381" s="32" t="s">
        <v>280</v>
      </c>
      <c r="P381" s="34">
        <v>400000</v>
      </c>
      <c r="Q381" s="67"/>
      <c r="R381" s="34">
        <v>400000</v>
      </c>
      <c r="S381" s="77">
        <f>P381-R381</f>
        <v>0</v>
      </c>
      <c r="T381" s="78">
        <f t="shared" si="11"/>
        <v>100</v>
      </c>
      <c r="U381" s="69"/>
      <c r="V381" s="79"/>
      <c r="W381" s="71"/>
      <c r="X381" s="223"/>
      <c r="AB381" s="73"/>
    </row>
    <row r="382" spans="1:28" s="72" customFormat="1" ht="15.75" customHeight="1" hidden="1">
      <c r="A382" s="35" t="s">
        <v>20</v>
      </c>
      <c r="B382" s="31">
        <v>15</v>
      </c>
      <c r="C382" s="31" t="s">
        <v>20</v>
      </c>
      <c r="D382" s="31">
        <v>15</v>
      </c>
      <c r="E382" s="31" t="s">
        <v>10</v>
      </c>
      <c r="F382" s="31" t="s">
        <v>9</v>
      </c>
      <c r="G382" s="31" t="s">
        <v>64</v>
      </c>
      <c r="H382" s="31" t="s">
        <v>309</v>
      </c>
      <c r="I382" s="31" t="s">
        <v>35</v>
      </c>
      <c r="J382" s="31" t="s">
        <v>47</v>
      </c>
      <c r="K382" s="31" t="s">
        <v>47</v>
      </c>
      <c r="L382" s="31" t="s">
        <v>129</v>
      </c>
      <c r="M382" s="31" t="s">
        <v>78</v>
      </c>
      <c r="N382" s="33"/>
      <c r="O382" s="32" t="s">
        <v>209</v>
      </c>
      <c r="P382" s="34">
        <v>5520000</v>
      </c>
      <c r="Q382" s="67"/>
      <c r="R382" s="34">
        <v>5520000</v>
      </c>
      <c r="S382" s="77">
        <f>P382-R382</f>
        <v>0</v>
      </c>
      <c r="T382" s="78">
        <f t="shared" si="11"/>
        <v>100</v>
      </c>
      <c r="U382" s="69"/>
      <c r="V382" s="79"/>
      <c r="W382" s="71"/>
      <c r="X382" s="223"/>
      <c r="AB382" s="73"/>
    </row>
    <row r="383" spans="1:28" s="72" customFormat="1" ht="15.75" customHeight="1" hidden="1">
      <c r="A383" s="35" t="s">
        <v>20</v>
      </c>
      <c r="B383" s="31">
        <v>15</v>
      </c>
      <c r="C383" s="31" t="s">
        <v>20</v>
      </c>
      <c r="D383" s="31">
        <v>15</v>
      </c>
      <c r="E383" s="31" t="s">
        <v>10</v>
      </c>
      <c r="F383" s="31" t="s">
        <v>9</v>
      </c>
      <c r="G383" s="31" t="s">
        <v>64</v>
      </c>
      <c r="H383" s="31" t="s">
        <v>309</v>
      </c>
      <c r="I383" s="31" t="s">
        <v>35</v>
      </c>
      <c r="J383" s="31" t="s">
        <v>47</v>
      </c>
      <c r="K383" s="31" t="s">
        <v>47</v>
      </c>
      <c r="L383" s="31" t="s">
        <v>129</v>
      </c>
      <c r="M383" s="31" t="s">
        <v>72</v>
      </c>
      <c r="N383" s="33"/>
      <c r="O383" s="32" t="s">
        <v>270</v>
      </c>
      <c r="P383" s="34">
        <v>7200000</v>
      </c>
      <c r="Q383" s="67"/>
      <c r="R383" s="34">
        <v>7200000</v>
      </c>
      <c r="S383" s="77">
        <f>P383-R383</f>
        <v>0</v>
      </c>
      <c r="T383" s="78">
        <f t="shared" si="11"/>
        <v>100</v>
      </c>
      <c r="U383" s="69"/>
      <c r="V383" s="79"/>
      <c r="W383" s="71"/>
      <c r="X383" s="223"/>
      <c r="AB383" s="73"/>
    </row>
    <row r="384" spans="1:28" s="72" customFormat="1" ht="15.75" customHeight="1" hidden="1">
      <c r="A384" s="35" t="s">
        <v>20</v>
      </c>
      <c r="B384" s="31">
        <v>15</v>
      </c>
      <c r="C384" s="31" t="s">
        <v>20</v>
      </c>
      <c r="D384" s="31">
        <v>15</v>
      </c>
      <c r="E384" s="31" t="s">
        <v>10</v>
      </c>
      <c r="F384" s="31" t="s">
        <v>9</v>
      </c>
      <c r="G384" s="31" t="s">
        <v>64</v>
      </c>
      <c r="H384" s="31" t="s">
        <v>309</v>
      </c>
      <c r="I384" s="31" t="s">
        <v>35</v>
      </c>
      <c r="J384" s="31" t="s">
        <v>47</v>
      </c>
      <c r="K384" s="31" t="s">
        <v>47</v>
      </c>
      <c r="L384" s="31" t="s">
        <v>129</v>
      </c>
      <c r="M384" s="31" t="s">
        <v>167</v>
      </c>
      <c r="N384" s="33"/>
      <c r="O384" s="32" t="s">
        <v>271</v>
      </c>
      <c r="P384" s="34">
        <v>3400000</v>
      </c>
      <c r="Q384" s="67"/>
      <c r="R384" s="34">
        <v>3400000</v>
      </c>
      <c r="S384" s="77">
        <f>P384-R384</f>
        <v>0</v>
      </c>
      <c r="T384" s="78">
        <f t="shared" si="11"/>
        <v>100</v>
      </c>
      <c r="U384" s="69"/>
      <c r="V384" s="79"/>
      <c r="W384" s="71"/>
      <c r="X384" s="223"/>
      <c r="AB384" s="73"/>
    </row>
    <row r="385" spans="1:28" s="72" customFormat="1" ht="15.75" customHeight="1" hidden="1">
      <c r="A385" s="26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8"/>
      <c r="O385" s="29"/>
      <c r="P385" s="30"/>
      <c r="Q385" s="30"/>
      <c r="R385" s="30"/>
      <c r="S385" s="30"/>
      <c r="T385" s="78"/>
      <c r="U385" s="69"/>
      <c r="V385" s="79"/>
      <c r="W385" s="71"/>
      <c r="X385" s="223"/>
      <c r="AB385" s="73"/>
    </row>
    <row r="386" spans="1:28" s="58" customFormat="1" ht="15.75" customHeight="1" hidden="1">
      <c r="A386" s="26" t="s">
        <v>20</v>
      </c>
      <c r="B386" s="27">
        <v>15</v>
      </c>
      <c r="C386" s="27" t="s">
        <v>20</v>
      </c>
      <c r="D386" s="27">
        <v>15</v>
      </c>
      <c r="E386" s="27" t="s">
        <v>10</v>
      </c>
      <c r="F386" s="27" t="s">
        <v>9</v>
      </c>
      <c r="G386" s="27" t="s">
        <v>64</v>
      </c>
      <c r="H386" s="27" t="s">
        <v>309</v>
      </c>
      <c r="I386" s="27" t="s">
        <v>35</v>
      </c>
      <c r="J386" s="27" t="s">
        <v>47</v>
      </c>
      <c r="K386" s="27" t="s">
        <v>47</v>
      </c>
      <c r="L386" s="27" t="s">
        <v>126</v>
      </c>
      <c r="M386" s="27"/>
      <c r="N386" s="28"/>
      <c r="O386" s="29" t="s">
        <v>60</v>
      </c>
      <c r="P386" s="30">
        <f>P387</f>
        <v>1550000</v>
      </c>
      <c r="Q386" s="30">
        <f>Q387</f>
        <v>0</v>
      </c>
      <c r="R386" s="30">
        <f>R387</f>
        <v>1440000</v>
      </c>
      <c r="S386" s="30">
        <f>S387</f>
        <v>110000</v>
      </c>
      <c r="T386" s="55">
        <f>R386/P386*100</f>
        <v>92.90322580645162</v>
      </c>
      <c r="U386" s="83"/>
      <c r="V386" s="84"/>
      <c r="W386" s="57"/>
      <c r="X386" s="223"/>
      <c r="AB386" s="59"/>
    </row>
    <row r="387" spans="1:28" s="72" customFormat="1" ht="15.75" customHeight="1" hidden="1">
      <c r="A387" s="35" t="s">
        <v>20</v>
      </c>
      <c r="B387" s="31">
        <v>15</v>
      </c>
      <c r="C387" s="31" t="s">
        <v>20</v>
      </c>
      <c r="D387" s="31">
        <v>15</v>
      </c>
      <c r="E387" s="31" t="s">
        <v>10</v>
      </c>
      <c r="F387" s="31" t="s">
        <v>9</v>
      </c>
      <c r="G387" s="31" t="s">
        <v>64</v>
      </c>
      <c r="H387" s="31" t="s">
        <v>309</v>
      </c>
      <c r="I387" s="31" t="s">
        <v>35</v>
      </c>
      <c r="J387" s="31" t="s">
        <v>47</v>
      </c>
      <c r="K387" s="31" t="s">
        <v>47</v>
      </c>
      <c r="L387" s="31" t="s">
        <v>126</v>
      </c>
      <c r="M387" s="31" t="s">
        <v>10</v>
      </c>
      <c r="N387" s="33"/>
      <c r="O387" s="32" t="s">
        <v>158</v>
      </c>
      <c r="P387" s="34">
        <v>1550000</v>
      </c>
      <c r="Q387" s="67"/>
      <c r="R387" s="34">
        <v>1440000</v>
      </c>
      <c r="S387" s="77">
        <f>P387-R387</f>
        <v>110000</v>
      </c>
      <c r="T387" s="78">
        <f>R387/P387*100</f>
        <v>92.90322580645162</v>
      </c>
      <c r="U387" s="69"/>
      <c r="V387" s="79"/>
      <c r="W387" s="71"/>
      <c r="X387" s="223"/>
      <c r="AB387" s="73"/>
    </row>
    <row r="388" spans="1:28" s="72" customFormat="1" ht="15.75" customHeight="1" hidden="1">
      <c r="A388" s="26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8"/>
      <c r="O388" s="29"/>
      <c r="P388" s="30"/>
      <c r="Q388" s="30"/>
      <c r="R388" s="30"/>
      <c r="S388" s="30"/>
      <c r="T388" s="78"/>
      <c r="U388" s="69"/>
      <c r="V388" s="79"/>
      <c r="W388" s="71"/>
      <c r="X388" s="223"/>
      <c r="AB388" s="73"/>
    </row>
    <row r="389" spans="1:28" s="58" customFormat="1" ht="15.75" customHeight="1" hidden="1">
      <c r="A389" s="26" t="s">
        <v>20</v>
      </c>
      <c r="B389" s="27">
        <v>15</v>
      </c>
      <c r="C389" s="27" t="s">
        <v>20</v>
      </c>
      <c r="D389" s="27">
        <v>15</v>
      </c>
      <c r="E389" s="27" t="s">
        <v>10</v>
      </c>
      <c r="F389" s="27" t="s">
        <v>9</v>
      </c>
      <c r="G389" s="27" t="s">
        <v>64</v>
      </c>
      <c r="H389" s="27" t="s">
        <v>309</v>
      </c>
      <c r="I389" s="27" t="s">
        <v>35</v>
      </c>
      <c r="J389" s="27" t="s">
        <v>47</v>
      </c>
      <c r="K389" s="27" t="s">
        <v>47</v>
      </c>
      <c r="L389" s="27" t="s">
        <v>149</v>
      </c>
      <c r="M389" s="27"/>
      <c r="N389" s="28"/>
      <c r="O389" s="29" t="s">
        <v>274</v>
      </c>
      <c r="P389" s="30">
        <f>P390</f>
        <v>240000</v>
      </c>
      <c r="Q389" s="30">
        <f>Q390</f>
        <v>0</v>
      </c>
      <c r="R389" s="30">
        <f>R390</f>
        <v>240000</v>
      </c>
      <c r="S389" s="30">
        <f>S390</f>
        <v>0</v>
      </c>
      <c r="T389" s="55">
        <f>R389/P389*100</f>
        <v>100</v>
      </c>
      <c r="U389" s="83"/>
      <c r="V389" s="84"/>
      <c r="W389" s="57"/>
      <c r="X389" s="223"/>
      <c r="AB389" s="59"/>
    </row>
    <row r="390" spans="1:28" s="72" customFormat="1" ht="15.75" customHeight="1" hidden="1">
      <c r="A390" s="35" t="s">
        <v>20</v>
      </c>
      <c r="B390" s="31">
        <v>15</v>
      </c>
      <c r="C390" s="31" t="s">
        <v>20</v>
      </c>
      <c r="D390" s="31">
        <v>15</v>
      </c>
      <c r="E390" s="31" t="s">
        <v>10</v>
      </c>
      <c r="F390" s="31" t="s">
        <v>9</v>
      </c>
      <c r="G390" s="31" t="s">
        <v>64</v>
      </c>
      <c r="H390" s="31" t="s">
        <v>309</v>
      </c>
      <c r="I390" s="31" t="s">
        <v>35</v>
      </c>
      <c r="J390" s="31" t="s">
        <v>47</v>
      </c>
      <c r="K390" s="31" t="s">
        <v>47</v>
      </c>
      <c r="L390" s="31" t="s">
        <v>149</v>
      </c>
      <c r="M390" s="31" t="s">
        <v>26</v>
      </c>
      <c r="N390" s="33"/>
      <c r="O390" s="32" t="s">
        <v>275</v>
      </c>
      <c r="P390" s="34">
        <v>240000</v>
      </c>
      <c r="Q390" s="67"/>
      <c r="R390" s="34">
        <v>240000</v>
      </c>
      <c r="S390" s="77">
        <f>P390-R390</f>
        <v>0</v>
      </c>
      <c r="T390" s="78">
        <f>R390/P390*100</f>
        <v>100</v>
      </c>
      <c r="U390" s="69"/>
      <c r="V390" s="79"/>
      <c r="W390" s="71"/>
      <c r="X390" s="223"/>
      <c r="AB390" s="73"/>
    </row>
    <row r="391" spans="1:28" s="72" customFormat="1" ht="15.75" customHeight="1" hidden="1">
      <c r="A391" s="26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8"/>
      <c r="O391" s="29"/>
      <c r="P391" s="30"/>
      <c r="Q391" s="30"/>
      <c r="R391" s="30"/>
      <c r="S391" s="30"/>
      <c r="T391" s="78"/>
      <c r="U391" s="69"/>
      <c r="V391" s="79"/>
      <c r="W391" s="71"/>
      <c r="X391" s="223"/>
      <c r="AB391" s="73"/>
    </row>
    <row r="392" spans="1:28" s="58" customFormat="1" ht="15.75" customHeight="1" hidden="1">
      <c r="A392" s="26" t="s">
        <v>20</v>
      </c>
      <c r="B392" s="27">
        <v>15</v>
      </c>
      <c r="C392" s="27" t="s">
        <v>20</v>
      </c>
      <c r="D392" s="27">
        <v>15</v>
      </c>
      <c r="E392" s="27" t="s">
        <v>10</v>
      </c>
      <c r="F392" s="27" t="s">
        <v>9</v>
      </c>
      <c r="G392" s="27" t="s">
        <v>64</v>
      </c>
      <c r="H392" s="27" t="s">
        <v>309</v>
      </c>
      <c r="I392" s="27" t="s">
        <v>35</v>
      </c>
      <c r="J392" s="27" t="s">
        <v>47</v>
      </c>
      <c r="K392" s="27" t="s">
        <v>47</v>
      </c>
      <c r="L392" s="27" t="s">
        <v>133</v>
      </c>
      <c r="M392" s="27"/>
      <c r="N392" s="28"/>
      <c r="O392" s="29" t="s">
        <v>164</v>
      </c>
      <c r="P392" s="30">
        <f>P393</f>
        <v>4800000</v>
      </c>
      <c r="Q392" s="30">
        <f>Q393</f>
        <v>0</v>
      </c>
      <c r="R392" s="30">
        <f>R393</f>
        <v>4800000</v>
      </c>
      <c r="S392" s="30">
        <f>S393</f>
        <v>0</v>
      </c>
      <c r="T392" s="55">
        <f>R392/P392*100</f>
        <v>100</v>
      </c>
      <c r="U392" s="83"/>
      <c r="V392" s="84"/>
      <c r="W392" s="57"/>
      <c r="X392" s="223"/>
      <c r="AB392" s="59"/>
    </row>
    <row r="393" spans="1:28" s="72" customFormat="1" ht="15.75" customHeight="1" hidden="1">
      <c r="A393" s="35" t="s">
        <v>20</v>
      </c>
      <c r="B393" s="31">
        <v>15</v>
      </c>
      <c r="C393" s="31" t="s">
        <v>20</v>
      </c>
      <c r="D393" s="31">
        <v>15</v>
      </c>
      <c r="E393" s="31" t="s">
        <v>10</v>
      </c>
      <c r="F393" s="31" t="s">
        <v>9</v>
      </c>
      <c r="G393" s="31" t="s">
        <v>64</v>
      </c>
      <c r="H393" s="31" t="s">
        <v>309</v>
      </c>
      <c r="I393" s="31" t="s">
        <v>35</v>
      </c>
      <c r="J393" s="31" t="s">
        <v>47</v>
      </c>
      <c r="K393" s="31" t="s">
        <v>47</v>
      </c>
      <c r="L393" s="31" t="s">
        <v>133</v>
      </c>
      <c r="M393" s="31" t="s">
        <v>10</v>
      </c>
      <c r="N393" s="33"/>
      <c r="O393" s="32" t="s">
        <v>165</v>
      </c>
      <c r="P393" s="34">
        <v>4800000</v>
      </c>
      <c r="Q393" s="67"/>
      <c r="R393" s="34">
        <v>4800000</v>
      </c>
      <c r="S393" s="77">
        <f>P393-R393</f>
        <v>0</v>
      </c>
      <c r="T393" s="78">
        <f>R393/P393*100</f>
        <v>100</v>
      </c>
      <c r="U393" s="69"/>
      <c r="V393" s="79"/>
      <c r="W393" s="71"/>
      <c r="X393" s="223"/>
      <c r="AB393" s="73"/>
    </row>
    <row r="394" spans="1:28" s="72" customFormat="1" ht="15.75" customHeight="1" hidden="1">
      <c r="A394" s="26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8"/>
      <c r="O394" s="29"/>
      <c r="P394" s="30"/>
      <c r="Q394" s="30"/>
      <c r="R394" s="30"/>
      <c r="S394" s="30"/>
      <c r="T394" s="78"/>
      <c r="U394" s="69"/>
      <c r="V394" s="79"/>
      <c r="W394" s="71"/>
      <c r="X394" s="223"/>
      <c r="AB394" s="73"/>
    </row>
    <row r="395" spans="1:28" s="58" customFormat="1" ht="15.75" customHeight="1" hidden="1">
      <c r="A395" s="26" t="s">
        <v>20</v>
      </c>
      <c r="B395" s="27">
        <v>15</v>
      </c>
      <c r="C395" s="27" t="s">
        <v>20</v>
      </c>
      <c r="D395" s="27">
        <v>15</v>
      </c>
      <c r="E395" s="27" t="s">
        <v>10</v>
      </c>
      <c r="F395" s="27" t="s">
        <v>9</v>
      </c>
      <c r="G395" s="27" t="s">
        <v>64</v>
      </c>
      <c r="H395" s="27" t="s">
        <v>309</v>
      </c>
      <c r="I395" s="27" t="s">
        <v>35</v>
      </c>
      <c r="J395" s="27" t="s">
        <v>47</v>
      </c>
      <c r="K395" s="27" t="s">
        <v>47</v>
      </c>
      <c r="L395" s="27">
        <v>19</v>
      </c>
      <c r="M395" s="27"/>
      <c r="N395" s="28"/>
      <c r="O395" s="29" t="s">
        <v>52</v>
      </c>
      <c r="P395" s="30">
        <f>SUM(P396:P397)</f>
        <v>11450000</v>
      </c>
      <c r="Q395" s="30" t="e">
        <f>#REF!</f>
        <v>#REF!</v>
      </c>
      <c r="R395" s="30">
        <f>SUM(R396:R397)</f>
        <v>10123000</v>
      </c>
      <c r="S395" s="30">
        <f>SUM(S396:S397)</f>
        <v>1327000</v>
      </c>
      <c r="T395" s="55">
        <f>R395/P395*100</f>
        <v>88.41048034934498</v>
      </c>
      <c r="U395" s="83"/>
      <c r="V395" s="84"/>
      <c r="W395" s="57"/>
      <c r="X395" s="223"/>
      <c r="AB395" s="59"/>
    </row>
    <row r="396" spans="1:28" s="72" customFormat="1" ht="15.75" customHeight="1" hidden="1">
      <c r="A396" s="35" t="s">
        <v>20</v>
      </c>
      <c r="B396" s="31">
        <v>15</v>
      </c>
      <c r="C396" s="31" t="s">
        <v>20</v>
      </c>
      <c r="D396" s="31">
        <v>15</v>
      </c>
      <c r="E396" s="31" t="s">
        <v>10</v>
      </c>
      <c r="F396" s="31" t="s">
        <v>9</v>
      </c>
      <c r="G396" s="31" t="s">
        <v>64</v>
      </c>
      <c r="H396" s="31" t="s">
        <v>309</v>
      </c>
      <c r="I396" s="31" t="s">
        <v>35</v>
      </c>
      <c r="J396" s="31" t="s">
        <v>47</v>
      </c>
      <c r="K396" s="31" t="s">
        <v>47</v>
      </c>
      <c r="L396" s="31">
        <v>19</v>
      </c>
      <c r="M396" s="31" t="s">
        <v>10</v>
      </c>
      <c r="N396" s="33"/>
      <c r="O396" s="32" t="s">
        <v>166</v>
      </c>
      <c r="P396" s="34">
        <v>8000000</v>
      </c>
      <c r="Q396" s="67"/>
      <c r="R396" s="34">
        <v>8000000</v>
      </c>
      <c r="S396" s="77">
        <f>P396-R396</f>
        <v>0</v>
      </c>
      <c r="T396" s="78">
        <f>R396/P396*100</f>
        <v>100</v>
      </c>
      <c r="U396" s="69"/>
      <c r="V396" s="79"/>
      <c r="W396" s="71"/>
      <c r="X396" s="223"/>
      <c r="AB396" s="73"/>
    </row>
    <row r="397" spans="1:28" s="72" customFormat="1" ht="15.75" customHeight="1" hidden="1">
      <c r="A397" s="35" t="s">
        <v>20</v>
      </c>
      <c r="B397" s="31">
        <v>15</v>
      </c>
      <c r="C397" s="31" t="s">
        <v>20</v>
      </c>
      <c r="D397" s="31">
        <v>15</v>
      </c>
      <c r="E397" s="31" t="s">
        <v>10</v>
      </c>
      <c r="F397" s="31" t="s">
        <v>9</v>
      </c>
      <c r="G397" s="31" t="s">
        <v>64</v>
      </c>
      <c r="H397" s="31" t="s">
        <v>309</v>
      </c>
      <c r="I397" s="31" t="s">
        <v>35</v>
      </c>
      <c r="J397" s="31" t="s">
        <v>47</v>
      </c>
      <c r="K397" s="31" t="s">
        <v>47</v>
      </c>
      <c r="L397" s="31">
        <v>19</v>
      </c>
      <c r="M397" s="31" t="s">
        <v>13</v>
      </c>
      <c r="N397" s="33"/>
      <c r="O397" s="32" t="s">
        <v>183</v>
      </c>
      <c r="P397" s="34">
        <v>3450000</v>
      </c>
      <c r="Q397" s="67"/>
      <c r="R397" s="34">
        <v>2123000</v>
      </c>
      <c r="S397" s="77">
        <f>P397-R397</f>
        <v>1327000</v>
      </c>
      <c r="T397" s="78">
        <f>R397/P397*100</f>
        <v>61.53623188405797</v>
      </c>
      <c r="U397" s="69"/>
      <c r="V397" s="79"/>
      <c r="W397" s="71"/>
      <c r="X397" s="223"/>
      <c r="AB397" s="73"/>
    </row>
    <row r="398" spans="1:28" s="72" customFormat="1" ht="15.75" customHeight="1" hidden="1">
      <c r="A398" s="35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3"/>
      <c r="O398" s="32"/>
      <c r="P398" s="34"/>
      <c r="Q398" s="67"/>
      <c r="R398" s="34"/>
      <c r="S398" s="77"/>
      <c r="T398" s="78"/>
      <c r="U398" s="69"/>
      <c r="V398" s="79"/>
      <c r="W398" s="71"/>
      <c r="X398" s="223"/>
      <c r="AB398" s="73"/>
    </row>
    <row r="399" spans="1:28" s="58" customFormat="1" ht="16.5" customHeight="1" hidden="1">
      <c r="A399" s="26" t="s">
        <v>20</v>
      </c>
      <c r="B399" s="27">
        <v>15</v>
      </c>
      <c r="C399" s="27" t="s">
        <v>20</v>
      </c>
      <c r="D399" s="27">
        <v>15</v>
      </c>
      <c r="E399" s="27" t="s">
        <v>10</v>
      </c>
      <c r="F399" s="27" t="s">
        <v>9</v>
      </c>
      <c r="G399" s="27" t="s">
        <v>64</v>
      </c>
      <c r="H399" s="27" t="s">
        <v>309</v>
      </c>
      <c r="I399" s="27" t="s">
        <v>35</v>
      </c>
      <c r="J399" s="27" t="s">
        <v>47</v>
      </c>
      <c r="K399" s="27" t="s">
        <v>35</v>
      </c>
      <c r="L399" s="27" t="s">
        <v>131</v>
      </c>
      <c r="M399" s="27"/>
      <c r="N399" s="28"/>
      <c r="O399" s="29" t="s">
        <v>203</v>
      </c>
      <c r="P399" s="30">
        <f>SUM(P400:P401)</f>
        <v>81600000</v>
      </c>
      <c r="Q399" s="30">
        <f>Q400</f>
        <v>0</v>
      </c>
      <c r="R399" s="30">
        <f>SUM(R400:R401)</f>
        <v>81600000</v>
      </c>
      <c r="S399" s="30">
        <f>SUM(S400:S401)</f>
        <v>0</v>
      </c>
      <c r="T399" s="55">
        <f>R399/P399*100</f>
        <v>100</v>
      </c>
      <c r="U399" s="83"/>
      <c r="V399" s="84"/>
      <c r="W399" s="57"/>
      <c r="X399" s="223"/>
      <c r="AB399" s="59"/>
    </row>
    <row r="400" spans="1:28" s="72" customFormat="1" ht="16.5" customHeight="1" hidden="1">
      <c r="A400" s="35" t="s">
        <v>20</v>
      </c>
      <c r="B400" s="31">
        <v>15</v>
      </c>
      <c r="C400" s="31" t="s">
        <v>20</v>
      </c>
      <c r="D400" s="31">
        <v>15</v>
      </c>
      <c r="E400" s="31" t="s">
        <v>10</v>
      </c>
      <c r="F400" s="31" t="s">
        <v>9</v>
      </c>
      <c r="G400" s="31" t="s">
        <v>64</v>
      </c>
      <c r="H400" s="31" t="s">
        <v>309</v>
      </c>
      <c r="I400" s="31" t="s">
        <v>35</v>
      </c>
      <c r="J400" s="31" t="s">
        <v>47</v>
      </c>
      <c r="K400" s="31" t="s">
        <v>35</v>
      </c>
      <c r="L400" s="31" t="s">
        <v>131</v>
      </c>
      <c r="M400" s="31" t="s">
        <v>14</v>
      </c>
      <c r="N400" s="33"/>
      <c r="O400" s="32" t="s">
        <v>186</v>
      </c>
      <c r="P400" s="34">
        <v>81600000</v>
      </c>
      <c r="Q400" s="67"/>
      <c r="R400" s="77">
        <v>81600000</v>
      </c>
      <c r="S400" s="77">
        <f>P400-R400</f>
        <v>0</v>
      </c>
      <c r="T400" s="78">
        <f>R400/P400*100</f>
        <v>100</v>
      </c>
      <c r="U400" s="69"/>
      <c r="V400" s="79"/>
      <c r="W400" s="71"/>
      <c r="X400" s="223"/>
      <c r="AB400" s="73"/>
    </row>
    <row r="401" spans="1:28" s="72" customFormat="1" ht="15.75" customHeight="1" hidden="1">
      <c r="A401" s="35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3"/>
      <c r="O401" s="32"/>
      <c r="P401" s="34"/>
      <c r="Q401" s="67"/>
      <c r="R401" s="34"/>
      <c r="S401" s="77"/>
      <c r="T401" s="78"/>
      <c r="U401" s="69"/>
      <c r="V401" s="79"/>
      <c r="W401" s="71"/>
      <c r="X401" s="223"/>
      <c r="AB401" s="73"/>
    </row>
    <row r="402" spans="1:28" s="72" customFormat="1" ht="12.75" customHeight="1">
      <c r="A402" s="26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8"/>
      <c r="O402" s="29"/>
      <c r="P402" s="30"/>
      <c r="Q402" s="30"/>
      <c r="R402" s="30"/>
      <c r="S402" s="30"/>
      <c r="T402" s="78"/>
      <c r="U402" s="69"/>
      <c r="V402" s="79"/>
      <c r="W402" s="71"/>
      <c r="X402" s="190"/>
      <c r="AB402" s="73"/>
    </row>
    <row r="403" spans="1:28" s="163" customFormat="1" ht="36.75" customHeight="1">
      <c r="A403" s="154" t="s">
        <v>20</v>
      </c>
      <c r="B403" s="155">
        <v>15</v>
      </c>
      <c r="C403" s="155" t="s">
        <v>20</v>
      </c>
      <c r="D403" s="155">
        <v>15</v>
      </c>
      <c r="E403" s="155" t="s">
        <v>10</v>
      </c>
      <c r="F403" s="155" t="s">
        <v>9</v>
      </c>
      <c r="G403" s="155" t="s">
        <v>64</v>
      </c>
      <c r="H403" s="155" t="s">
        <v>279</v>
      </c>
      <c r="I403" s="155"/>
      <c r="J403" s="155"/>
      <c r="K403" s="155"/>
      <c r="L403" s="155"/>
      <c r="M403" s="155"/>
      <c r="N403" s="156"/>
      <c r="O403" s="157" t="s">
        <v>308</v>
      </c>
      <c r="P403" s="158">
        <f>P405</f>
        <v>35000000</v>
      </c>
      <c r="Q403" s="158" t="e">
        <f>#REF!+Q405</f>
        <v>#REF!</v>
      </c>
      <c r="R403" s="158">
        <f>R405</f>
        <v>34470000</v>
      </c>
      <c r="S403" s="158">
        <f>S405</f>
        <v>530000</v>
      </c>
      <c r="T403" s="159">
        <f>R403/P403*100</f>
        <v>98.4857142857143</v>
      </c>
      <c r="U403" s="160"/>
      <c r="V403" s="161"/>
      <c r="W403" s="162"/>
      <c r="X403" s="190"/>
      <c r="AB403" s="164"/>
    </row>
    <row r="404" spans="1:28" s="72" customFormat="1" ht="15.75" customHeight="1" hidden="1">
      <c r="A404" s="26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8"/>
      <c r="O404" s="29"/>
      <c r="P404" s="30"/>
      <c r="Q404" s="67"/>
      <c r="R404" s="30"/>
      <c r="S404" s="30"/>
      <c r="T404" s="78"/>
      <c r="U404" s="69"/>
      <c r="V404" s="79"/>
      <c r="W404" s="71"/>
      <c r="X404" s="190"/>
      <c r="AB404" s="73"/>
    </row>
    <row r="405" spans="1:28" s="72" customFormat="1" ht="15.75" customHeight="1">
      <c r="A405" s="35" t="s">
        <v>20</v>
      </c>
      <c r="B405" s="31">
        <v>15</v>
      </c>
      <c r="C405" s="31" t="s">
        <v>20</v>
      </c>
      <c r="D405" s="31">
        <v>15</v>
      </c>
      <c r="E405" s="31" t="s">
        <v>10</v>
      </c>
      <c r="F405" s="31" t="s">
        <v>9</v>
      </c>
      <c r="G405" s="31" t="s">
        <v>64</v>
      </c>
      <c r="H405" s="31" t="s">
        <v>279</v>
      </c>
      <c r="I405" s="31" t="s">
        <v>35</v>
      </c>
      <c r="J405" s="31" t="s">
        <v>47</v>
      </c>
      <c r="K405" s="31" t="s">
        <v>47</v>
      </c>
      <c r="L405" s="31"/>
      <c r="M405" s="31"/>
      <c r="N405" s="33"/>
      <c r="O405" s="32" t="s">
        <v>49</v>
      </c>
      <c r="P405" s="34">
        <f>P407+P414+P418+P422+P425</f>
        <v>35000000</v>
      </c>
      <c r="Q405" s="34">
        <f>Q414</f>
        <v>0</v>
      </c>
      <c r="R405" s="34">
        <f>R407+R414+R418+R422+R425</f>
        <v>34470000</v>
      </c>
      <c r="S405" s="34">
        <f>S407+S414+S418+S422+S425</f>
        <v>530000</v>
      </c>
      <c r="T405" s="78">
        <f>R405/P405*100</f>
        <v>98.4857142857143</v>
      </c>
      <c r="U405" s="69"/>
      <c r="V405" s="79"/>
      <c r="W405" s="71"/>
      <c r="X405" s="191"/>
      <c r="AB405" s="73"/>
    </row>
    <row r="406" spans="1:28" s="72" customFormat="1" ht="15.75" customHeight="1" hidden="1">
      <c r="A406" s="35"/>
      <c r="B406" s="31"/>
      <c r="C406" s="31"/>
      <c r="D406" s="31"/>
      <c r="E406" s="31"/>
      <c r="F406" s="31"/>
      <c r="G406" s="31"/>
      <c r="H406" s="27"/>
      <c r="I406" s="31"/>
      <c r="J406" s="31"/>
      <c r="K406" s="31"/>
      <c r="L406" s="31"/>
      <c r="M406" s="31"/>
      <c r="N406" s="33"/>
      <c r="O406" s="32"/>
      <c r="P406" s="34"/>
      <c r="Q406" s="34"/>
      <c r="R406" s="34"/>
      <c r="S406" s="34"/>
      <c r="T406" s="78"/>
      <c r="U406" s="69"/>
      <c r="V406" s="79"/>
      <c r="W406" s="71"/>
      <c r="X406" s="223"/>
      <c r="AB406" s="73"/>
    </row>
    <row r="407" spans="1:28" s="58" customFormat="1" ht="15.75" customHeight="1" hidden="1">
      <c r="A407" s="26" t="s">
        <v>20</v>
      </c>
      <c r="B407" s="27">
        <v>15</v>
      </c>
      <c r="C407" s="27" t="s">
        <v>20</v>
      </c>
      <c r="D407" s="27">
        <v>15</v>
      </c>
      <c r="E407" s="27" t="s">
        <v>10</v>
      </c>
      <c r="F407" s="27" t="s">
        <v>9</v>
      </c>
      <c r="G407" s="27" t="s">
        <v>64</v>
      </c>
      <c r="H407" s="27" t="s">
        <v>279</v>
      </c>
      <c r="I407" s="27" t="s">
        <v>35</v>
      </c>
      <c r="J407" s="27" t="s">
        <v>47</v>
      </c>
      <c r="K407" s="27" t="s">
        <v>47</v>
      </c>
      <c r="L407" s="27" t="s">
        <v>129</v>
      </c>
      <c r="M407" s="27"/>
      <c r="N407" s="28"/>
      <c r="O407" s="29" t="s">
        <v>185</v>
      </c>
      <c r="P407" s="30">
        <f>SUM(P408:P412)</f>
        <v>18760000</v>
      </c>
      <c r="Q407" s="30">
        <f>Q408</f>
        <v>0</v>
      </c>
      <c r="R407" s="30">
        <f>SUM(R408:R412)</f>
        <v>18230000</v>
      </c>
      <c r="S407" s="30">
        <f>SUM(S408:S412)</f>
        <v>530000</v>
      </c>
      <c r="T407" s="55">
        <f aca="true" t="shared" si="12" ref="T407:T412">R407/P407*100</f>
        <v>97.17484008528785</v>
      </c>
      <c r="U407" s="83"/>
      <c r="V407" s="84"/>
      <c r="W407" s="57"/>
      <c r="X407" s="223"/>
      <c r="AB407" s="59"/>
    </row>
    <row r="408" spans="1:28" s="72" customFormat="1" ht="15.75" customHeight="1" hidden="1">
      <c r="A408" s="35" t="s">
        <v>20</v>
      </c>
      <c r="B408" s="31">
        <v>15</v>
      </c>
      <c r="C408" s="31" t="s">
        <v>20</v>
      </c>
      <c r="D408" s="31">
        <v>15</v>
      </c>
      <c r="E408" s="31" t="s">
        <v>10</v>
      </c>
      <c r="F408" s="31" t="s">
        <v>9</v>
      </c>
      <c r="G408" s="31" t="s">
        <v>64</v>
      </c>
      <c r="H408" s="31" t="s">
        <v>279</v>
      </c>
      <c r="I408" s="31" t="s">
        <v>35</v>
      </c>
      <c r="J408" s="31" t="s">
        <v>47</v>
      </c>
      <c r="K408" s="31" t="s">
        <v>47</v>
      </c>
      <c r="L408" s="31" t="s">
        <v>129</v>
      </c>
      <c r="M408" s="31" t="s">
        <v>32</v>
      </c>
      <c r="N408" s="33"/>
      <c r="O408" s="32" t="s">
        <v>80</v>
      </c>
      <c r="P408" s="34">
        <v>260000</v>
      </c>
      <c r="Q408" s="67"/>
      <c r="R408" s="34">
        <v>0</v>
      </c>
      <c r="S408" s="77">
        <f>P408-R408</f>
        <v>260000</v>
      </c>
      <c r="T408" s="78">
        <f t="shared" si="12"/>
        <v>0</v>
      </c>
      <c r="U408" s="69"/>
      <c r="V408" s="79"/>
      <c r="W408" s="71"/>
      <c r="X408" s="223"/>
      <c r="AB408" s="73"/>
    </row>
    <row r="409" spans="1:28" s="72" customFormat="1" ht="15.75" customHeight="1" hidden="1">
      <c r="A409" s="35" t="s">
        <v>20</v>
      </c>
      <c r="B409" s="31">
        <v>15</v>
      </c>
      <c r="C409" s="31" t="s">
        <v>20</v>
      </c>
      <c r="D409" s="31">
        <v>15</v>
      </c>
      <c r="E409" s="31" t="s">
        <v>10</v>
      </c>
      <c r="F409" s="31" t="s">
        <v>9</v>
      </c>
      <c r="G409" s="31" t="s">
        <v>64</v>
      </c>
      <c r="H409" s="31" t="s">
        <v>279</v>
      </c>
      <c r="I409" s="31" t="s">
        <v>35</v>
      </c>
      <c r="J409" s="31" t="s">
        <v>47</v>
      </c>
      <c r="K409" s="31" t="s">
        <v>47</v>
      </c>
      <c r="L409" s="31" t="s">
        <v>129</v>
      </c>
      <c r="M409" s="31" t="s">
        <v>33</v>
      </c>
      <c r="N409" s="33"/>
      <c r="O409" s="32" t="s">
        <v>280</v>
      </c>
      <c r="P409" s="34">
        <v>400000</v>
      </c>
      <c r="Q409" s="67"/>
      <c r="R409" s="34">
        <v>130000</v>
      </c>
      <c r="S409" s="77">
        <f>P409-R409</f>
        <v>270000</v>
      </c>
      <c r="T409" s="78">
        <f t="shared" si="12"/>
        <v>32.5</v>
      </c>
      <c r="U409" s="69"/>
      <c r="V409" s="79"/>
      <c r="W409" s="71"/>
      <c r="X409" s="223"/>
      <c r="AB409" s="73"/>
    </row>
    <row r="410" spans="1:28" s="72" customFormat="1" ht="15.75" customHeight="1" hidden="1">
      <c r="A410" s="35" t="s">
        <v>20</v>
      </c>
      <c r="B410" s="31">
        <v>15</v>
      </c>
      <c r="C410" s="31" t="s">
        <v>20</v>
      </c>
      <c r="D410" s="31">
        <v>15</v>
      </c>
      <c r="E410" s="31" t="s">
        <v>10</v>
      </c>
      <c r="F410" s="31" t="s">
        <v>9</v>
      </c>
      <c r="G410" s="31" t="s">
        <v>64</v>
      </c>
      <c r="H410" s="31" t="s">
        <v>279</v>
      </c>
      <c r="I410" s="31" t="s">
        <v>35</v>
      </c>
      <c r="J410" s="31" t="s">
        <v>47</v>
      </c>
      <c r="K410" s="31" t="s">
        <v>47</v>
      </c>
      <c r="L410" s="31" t="s">
        <v>129</v>
      </c>
      <c r="M410" s="31" t="s">
        <v>78</v>
      </c>
      <c r="N410" s="33"/>
      <c r="O410" s="32" t="s">
        <v>209</v>
      </c>
      <c r="P410" s="34">
        <v>6000000</v>
      </c>
      <c r="Q410" s="67"/>
      <c r="R410" s="34">
        <v>6000000</v>
      </c>
      <c r="S410" s="77">
        <f>P410-R410</f>
        <v>0</v>
      </c>
      <c r="T410" s="78">
        <f t="shared" si="12"/>
        <v>100</v>
      </c>
      <c r="U410" s="69"/>
      <c r="V410" s="79"/>
      <c r="W410" s="71"/>
      <c r="X410" s="223"/>
      <c r="AB410" s="73"/>
    </row>
    <row r="411" spans="1:28" s="72" customFormat="1" ht="15.75" customHeight="1" hidden="1">
      <c r="A411" s="35" t="s">
        <v>20</v>
      </c>
      <c r="B411" s="31">
        <v>15</v>
      </c>
      <c r="C411" s="31" t="s">
        <v>20</v>
      </c>
      <c r="D411" s="31">
        <v>15</v>
      </c>
      <c r="E411" s="31" t="s">
        <v>10</v>
      </c>
      <c r="F411" s="31" t="s">
        <v>9</v>
      </c>
      <c r="G411" s="31" t="s">
        <v>64</v>
      </c>
      <c r="H411" s="31" t="s">
        <v>279</v>
      </c>
      <c r="I411" s="31" t="s">
        <v>35</v>
      </c>
      <c r="J411" s="31" t="s">
        <v>47</v>
      </c>
      <c r="K411" s="31" t="s">
        <v>47</v>
      </c>
      <c r="L411" s="31" t="s">
        <v>129</v>
      </c>
      <c r="M411" s="31" t="s">
        <v>72</v>
      </c>
      <c r="N411" s="33"/>
      <c r="O411" s="32" t="s">
        <v>270</v>
      </c>
      <c r="P411" s="34">
        <v>9400000</v>
      </c>
      <c r="Q411" s="67"/>
      <c r="R411" s="34">
        <v>9400000</v>
      </c>
      <c r="S411" s="77">
        <f>P411-R411</f>
        <v>0</v>
      </c>
      <c r="T411" s="78">
        <f t="shared" si="12"/>
        <v>100</v>
      </c>
      <c r="U411" s="69"/>
      <c r="V411" s="79"/>
      <c r="W411" s="71"/>
      <c r="X411" s="223"/>
      <c r="AB411" s="73"/>
    </row>
    <row r="412" spans="1:28" s="72" customFormat="1" ht="15.75" customHeight="1" hidden="1">
      <c r="A412" s="35" t="s">
        <v>20</v>
      </c>
      <c r="B412" s="31">
        <v>15</v>
      </c>
      <c r="C412" s="31" t="s">
        <v>20</v>
      </c>
      <c r="D412" s="31">
        <v>15</v>
      </c>
      <c r="E412" s="31" t="s">
        <v>10</v>
      </c>
      <c r="F412" s="31" t="s">
        <v>9</v>
      </c>
      <c r="G412" s="31" t="s">
        <v>64</v>
      </c>
      <c r="H412" s="31" t="s">
        <v>279</v>
      </c>
      <c r="I412" s="31" t="s">
        <v>35</v>
      </c>
      <c r="J412" s="31" t="s">
        <v>47</v>
      </c>
      <c r="K412" s="31" t="s">
        <v>47</v>
      </c>
      <c r="L412" s="31" t="s">
        <v>129</v>
      </c>
      <c r="M412" s="31" t="s">
        <v>167</v>
      </c>
      <c r="N412" s="33"/>
      <c r="O412" s="32" t="s">
        <v>271</v>
      </c>
      <c r="P412" s="34">
        <v>2700000</v>
      </c>
      <c r="Q412" s="67"/>
      <c r="R412" s="34">
        <v>2700000</v>
      </c>
      <c r="S412" s="77">
        <f>P412-R412</f>
        <v>0</v>
      </c>
      <c r="T412" s="78">
        <f t="shared" si="12"/>
        <v>100</v>
      </c>
      <c r="U412" s="69"/>
      <c r="V412" s="79"/>
      <c r="W412" s="71"/>
      <c r="X412" s="71"/>
      <c r="Y412" s="224">
        <f>W412-X412</f>
        <v>0</v>
      </c>
      <c r="AB412" s="73"/>
    </row>
    <row r="413" spans="1:28" s="72" customFormat="1" ht="15.75" customHeight="1" hidden="1">
      <c r="A413" s="35"/>
      <c r="B413" s="31"/>
      <c r="C413" s="31"/>
      <c r="D413" s="31"/>
      <c r="E413" s="31"/>
      <c r="F413" s="31"/>
      <c r="G413" s="31"/>
      <c r="H413" s="27"/>
      <c r="I413" s="31"/>
      <c r="J413" s="31"/>
      <c r="K413" s="31"/>
      <c r="L413" s="31"/>
      <c r="M413" s="31"/>
      <c r="N413" s="33"/>
      <c r="O413" s="32"/>
      <c r="P413" s="34"/>
      <c r="Q413" s="34"/>
      <c r="R413" s="34"/>
      <c r="S413" s="34"/>
      <c r="T413" s="78"/>
      <c r="U413" s="69"/>
      <c r="V413" s="79"/>
      <c r="W413" s="71"/>
      <c r="X413" s="223"/>
      <c r="AB413" s="73"/>
    </row>
    <row r="414" spans="1:28" s="58" customFormat="1" ht="15.75" customHeight="1" hidden="1">
      <c r="A414" s="26" t="s">
        <v>20</v>
      </c>
      <c r="B414" s="27">
        <v>15</v>
      </c>
      <c r="C414" s="27" t="s">
        <v>20</v>
      </c>
      <c r="D414" s="27">
        <v>15</v>
      </c>
      <c r="E414" s="27" t="s">
        <v>10</v>
      </c>
      <c r="F414" s="27" t="s">
        <v>9</v>
      </c>
      <c r="G414" s="27" t="s">
        <v>64</v>
      </c>
      <c r="H414" s="27" t="s">
        <v>279</v>
      </c>
      <c r="I414" s="27" t="s">
        <v>35</v>
      </c>
      <c r="J414" s="27" t="s">
        <v>47</v>
      </c>
      <c r="K414" s="27" t="s">
        <v>47</v>
      </c>
      <c r="L414" s="27" t="s">
        <v>126</v>
      </c>
      <c r="M414" s="27"/>
      <c r="N414" s="28"/>
      <c r="O414" s="29" t="s">
        <v>60</v>
      </c>
      <c r="P414" s="30">
        <f>SUM(P415:P416)</f>
        <v>1915000</v>
      </c>
      <c r="Q414" s="30">
        <f>Q415</f>
        <v>0</v>
      </c>
      <c r="R414" s="30">
        <f>SUM(R415:R416)</f>
        <v>1915000</v>
      </c>
      <c r="S414" s="30">
        <f>SUM(S415:S416)</f>
        <v>0</v>
      </c>
      <c r="T414" s="55">
        <f>R414/P414*100</f>
        <v>100</v>
      </c>
      <c r="U414" s="83"/>
      <c r="V414" s="84"/>
      <c r="W414" s="57"/>
      <c r="X414" s="223"/>
      <c r="AB414" s="59"/>
    </row>
    <row r="415" spans="1:28" s="72" customFormat="1" ht="15.75" customHeight="1" hidden="1">
      <c r="A415" s="35" t="s">
        <v>20</v>
      </c>
      <c r="B415" s="31">
        <v>15</v>
      </c>
      <c r="C415" s="31" t="s">
        <v>20</v>
      </c>
      <c r="D415" s="31">
        <v>15</v>
      </c>
      <c r="E415" s="31" t="s">
        <v>10</v>
      </c>
      <c r="F415" s="31" t="s">
        <v>9</v>
      </c>
      <c r="G415" s="31" t="s">
        <v>64</v>
      </c>
      <c r="H415" s="31" t="s">
        <v>279</v>
      </c>
      <c r="I415" s="31" t="s">
        <v>35</v>
      </c>
      <c r="J415" s="31" t="s">
        <v>47</v>
      </c>
      <c r="K415" s="31" t="s">
        <v>47</v>
      </c>
      <c r="L415" s="31" t="s">
        <v>126</v>
      </c>
      <c r="M415" s="31" t="s">
        <v>10</v>
      </c>
      <c r="N415" s="33"/>
      <c r="O415" s="32" t="s">
        <v>158</v>
      </c>
      <c r="P415" s="34">
        <v>1440000</v>
      </c>
      <c r="Q415" s="67"/>
      <c r="R415" s="34">
        <v>1440000</v>
      </c>
      <c r="S415" s="77">
        <f>P415-R415</f>
        <v>0</v>
      </c>
      <c r="T415" s="78">
        <f>R415/P415*100</f>
        <v>100</v>
      </c>
      <c r="U415" s="69"/>
      <c r="V415" s="79"/>
      <c r="W415" s="71"/>
      <c r="X415" s="223"/>
      <c r="AB415" s="73"/>
    </row>
    <row r="416" spans="1:28" s="72" customFormat="1" ht="15.75" customHeight="1" hidden="1">
      <c r="A416" s="35" t="s">
        <v>20</v>
      </c>
      <c r="B416" s="31">
        <v>15</v>
      </c>
      <c r="C416" s="31" t="s">
        <v>20</v>
      </c>
      <c r="D416" s="31">
        <v>15</v>
      </c>
      <c r="E416" s="31" t="s">
        <v>10</v>
      </c>
      <c r="F416" s="31" t="s">
        <v>9</v>
      </c>
      <c r="G416" s="31" t="s">
        <v>64</v>
      </c>
      <c r="H416" s="31" t="s">
        <v>279</v>
      </c>
      <c r="I416" s="31" t="s">
        <v>35</v>
      </c>
      <c r="J416" s="31" t="s">
        <v>47</v>
      </c>
      <c r="K416" s="31" t="s">
        <v>47</v>
      </c>
      <c r="L416" s="31" t="s">
        <v>126</v>
      </c>
      <c r="M416" s="31" t="s">
        <v>13</v>
      </c>
      <c r="N416" s="33"/>
      <c r="O416" s="32" t="s">
        <v>62</v>
      </c>
      <c r="P416" s="34">
        <v>475000</v>
      </c>
      <c r="Q416" s="67"/>
      <c r="R416" s="34">
        <v>475000</v>
      </c>
      <c r="S416" s="77">
        <f>P416-R416</f>
        <v>0</v>
      </c>
      <c r="T416" s="78">
        <f>R416/P416*100</f>
        <v>100</v>
      </c>
      <c r="U416" s="69"/>
      <c r="V416" s="79"/>
      <c r="W416" s="71"/>
      <c r="X416" s="223"/>
      <c r="AB416" s="73"/>
    </row>
    <row r="417" spans="1:28" s="72" customFormat="1" ht="15.75" customHeight="1" hidden="1">
      <c r="A417" s="35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3"/>
      <c r="O417" s="32"/>
      <c r="P417" s="34"/>
      <c r="Q417" s="67"/>
      <c r="R417" s="77"/>
      <c r="S417" s="77"/>
      <c r="T417" s="78"/>
      <c r="U417" s="69"/>
      <c r="V417" s="79"/>
      <c r="W417" s="71"/>
      <c r="X417" s="223"/>
      <c r="AB417" s="73"/>
    </row>
    <row r="418" spans="1:28" s="58" customFormat="1" ht="15.75" customHeight="1" hidden="1">
      <c r="A418" s="26" t="s">
        <v>20</v>
      </c>
      <c r="B418" s="27">
        <v>15</v>
      </c>
      <c r="C418" s="27" t="s">
        <v>20</v>
      </c>
      <c r="D418" s="27">
        <v>15</v>
      </c>
      <c r="E418" s="27" t="s">
        <v>10</v>
      </c>
      <c r="F418" s="27" t="s">
        <v>9</v>
      </c>
      <c r="G418" s="27" t="s">
        <v>64</v>
      </c>
      <c r="H418" s="27" t="s">
        <v>279</v>
      </c>
      <c r="I418" s="27" t="s">
        <v>35</v>
      </c>
      <c r="J418" s="27" t="s">
        <v>47</v>
      </c>
      <c r="K418" s="27" t="s">
        <v>47</v>
      </c>
      <c r="L418" s="27" t="s">
        <v>149</v>
      </c>
      <c r="M418" s="27"/>
      <c r="N418" s="28"/>
      <c r="O418" s="29" t="s">
        <v>274</v>
      </c>
      <c r="P418" s="30">
        <f>SUM(P419:P420)</f>
        <v>710000</v>
      </c>
      <c r="Q418" s="30">
        <f>Q419</f>
        <v>0</v>
      </c>
      <c r="R418" s="30">
        <f>SUM(R419:R420)</f>
        <v>710000</v>
      </c>
      <c r="S418" s="30">
        <f>SUM(S419:S420)</f>
        <v>0</v>
      </c>
      <c r="T418" s="55">
        <f>R418/P418*100</f>
        <v>100</v>
      </c>
      <c r="U418" s="83"/>
      <c r="V418" s="84"/>
      <c r="W418" s="57"/>
      <c r="X418" s="223"/>
      <c r="AB418" s="59"/>
    </row>
    <row r="419" spans="1:28" s="72" customFormat="1" ht="15.75" customHeight="1" hidden="1">
      <c r="A419" s="35" t="s">
        <v>20</v>
      </c>
      <c r="B419" s="31">
        <v>15</v>
      </c>
      <c r="C419" s="31" t="s">
        <v>20</v>
      </c>
      <c r="D419" s="31">
        <v>15</v>
      </c>
      <c r="E419" s="31" t="s">
        <v>10</v>
      </c>
      <c r="F419" s="31" t="s">
        <v>9</v>
      </c>
      <c r="G419" s="31" t="s">
        <v>64</v>
      </c>
      <c r="H419" s="31" t="s">
        <v>279</v>
      </c>
      <c r="I419" s="31" t="s">
        <v>35</v>
      </c>
      <c r="J419" s="31" t="s">
        <v>47</v>
      </c>
      <c r="K419" s="31" t="s">
        <v>47</v>
      </c>
      <c r="L419" s="31" t="s">
        <v>149</v>
      </c>
      <c r="M419" s="31" t="s">
        <v>26</v>
      </c>
      <c r="N419" s="33"/>
      <c r="O419" s="32" t="s">
        <v>275</v>
      </c>
      <c r="P419" s="34">
        <v>360000</v>
      </c>
      <c r="Q419" s="67"/>
      <c r="R419" s="34">
        <v>360000</v>
      </c>
      <c r="S419" s="77">
        <f>P419-R419</f>
        <v>0</v>
      </c>
      <c r="T419" s="78">
        <f>R419/P419*100</f>
        <v>100</v>
      </c>
      <c r="U419" s="69"/>
      <c r="V419" s="79"/>
      <c r="W419" s="71"/>
      <c r="X419" s="223"/>
      <c r="AB419" s="73"/>
    </row>
    <row r="420" spans="1:28" s="72" customFormat="1" ht="15.75" customHeight="1" hidden="1">
      <c r="A420" s="35" t="s">
        <v>20</v>
      </c>
      <c r="B420" s="31">
        <v>15</v>
      </c>
      <c r="C420" s="31" t="s">
        <v>20</v>
      </c>
      <c r="D420" s="31">
        <v>15</v>
      </c>
      <c r="E420" s="31" t="s">
        <v>10</v>
      </c>
      <c r="F420" s="31" t="s">
        <v>9</v>
      </c>
      <c r="G420" s="31" t="s">
        <v>64</v>
      </c>
      <c r="H420" s="31" t="s">
        <v>279</v>
      </c>
      <c r="I420" s="31" t="s">
        <v>35</v>
      </c>
      <c r="J420" s="31" t="s">
        <v>47</v>
      </c>
      <c r="K420" s="31" t="s">
        <v>47</v>
      </c>
      <c r="L420" s="31" t="s">
        <v>149</v>
      </c>
      <c r="M420" s="31" t="s">
        <v>22</v>
      </c>
      <c r="N420" s="33"/>
      <c r="O420" s="32" t="s">
        <v>276</v>
      </c>
      <c r="P420" s="34">
        <v>350000</v>
      </c>
      <c r="Q420" s="67"/>
      <c r="R420" s="34">
        <v>350000</v>
      </c>
      <c r="S420" s="77">
        <f>P420-R420</f>
        <v>0</v>
      </c>
      <c r="T420" s="78">
        <f>R420/P420*100</f>
        <v>100</v>
      </c>
      <c r="U420" s="69"/>
      <c r="V420" s="79"/>
      <c r="W420" s="71"/>
      <c r="X420" s="223"/>
      <c r="AB420" s="73"/>
    </row>
    <row r="421" spans="1:28" s="72" customFormat="1" ht="15.75" customHeight="1" hidden="1">
      <c r="A421" s="35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3"/>
      <c r="O421" s="32"/>
      <c r="P421" s="34"/>
      <c r="Q421" s="67"/>
      <c r="R421" s="77"/>
      <c r="S421" s="77"/>
      <c r="T421" s="78"/>
      <c r="U421" s="69"/>
      <c r="V421" s="79"/>
      <c r="W421" s="71"/>
      <c r="X421" s="223"/>
      <c r="AB421" s="73"/>
    </row>
    <row r="422" spans="1:28" s="58" customFormat="1" ht="15.75" customHeight="1" hidden="1">
      <c r="A422" s="26" t="s">
        <v>20</v>
      </c>
      <c r="B422" s="27">
        <v>15</v>
      </c>
      <c r="C422" s="27" t="s">
        <v>20</v>
      </c>
      <c r="D422" s="27">
        <v>15</v>
      </c>
      <c r="E422" s="27" t="s">
        <v>10</v>
      </c>
      <c r="F422" s="27" t="s">
        <v>9</v>
      </c>
      <c r="G422" s="27" t="s">
        <v>64</v>
      </c>
      <c r="H422" s="27" t="s">
        <v>279</v>
      </c>
      <c r="I422" s="27" t="s">
        <v>35</v>
      </c>
      <c r="J422" s="27" t="s">
        <v>47</v>
      </c>
      <c r="K422" s="27" t="s">
        <v>47</v>
      </c>
      <c r="L422" s="27" t="s">
        <v>133</v>
      </c>
      <c r="M422" s="27"/>
      <c r="N422" s="28"/>
      <c r="O422" s="29" t="s">
        <v>164</v>
      </c>
      <c r="P422" s="30">
        <f>P423</f>
        <v>4800000</v>
      </c>
      <c r="Q422" s="30">
        <f>Q423</f>
        <v>0</v>
      </c>
      <c r="R422" s="30">
        <f>R423</f>
        <v>4800000</v>
      </c>
      <c r="S422" s="30">
        <f>S423</f>
        <v>0</v>
      </c>
      <c r="T422" s="55">
        <f>R422/P422*100</f>
        <v>100</v>
      </c>
      <c r="U422" s="83"/>
      <c r="V422" s="84"/>
      <c r="W422" s="57"/>
      <c r="X422" s="223"/>
      <c r="AB422" s="59"/>
    </row>
    <row r="423" spans="1:28" s="72" customFormat="1" ht="15.75" customHeight="1" hidden="1">
      <c r="A423" s="35" t="s">
        <v>20</v>
      </c>
      <c r="B423" s="31">
        <v>15</v>
      </c>
      <c r="C423" s="31" t="s">
        <v>20</v>
      </c>
      <c r="D423" s="31">
        <v>15</v>
      </c>
      <c r="E423" s="31" t="s">
        <v>10</v>
      </c>
      <c r="F423" s="31" t="s">
        <v>9</v>
      </c>
      <c r="G423" s="31" t="s">
        <v>64</v>
      </c>
      <c r="H423" s="31" t="s">
        <v>279</v>
      </c>
      <c r="I423" s="31" t="s">
        <v>35</v>
      </c>
      <c r="J423" s="31" t="s">
        <v>47</v>
      </c>
      <c r="K423" s="31" t="s">
        <v>47</v>
      </c>
      <c r="L423" s="31" t="s">
        <v>133</v>
      </c>
      <c r="M423" s="31" t="s">
        <v>10</v>
      </c>
      <c r="N423" s="33"/>
      <c r="O423" s="32" t="s">
        <v>165</v>
      </c>
      <c r="P423" s="34">
        <v>4800000</v>
      </c>
      <c r="Q423" s="67"/>
      <c r="R423" s="34">
        <v>4800000</v>
      </c>
      <c r="S423" s="77">
        <f>P423-R423</f>
        <v>0</v>
      </c>
      <c r="T423" s="78">
        <f>R423/P423*100</f>
        <v>100</v>
      </c>
      <c r="U423" s="69"/>
      <c r="V423" s="79"/>
      <c r="W423" s="71"/>
      <c r="X423" s="223"/>
      <c r="AB423" s="73"/>
    </row>
    <row r="424" spans="1:28" s="72" customFormat="1" ht="15.75" customHeight="1" hidden="1">
      <c r="A424" s="35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3"/>
      <c r="O424" s="32"/>
      <c r="P424" s="34"/>
      <c r="Q424" s="67"/>
      <c r="R424" s="77"/>
      <c r="S424" s="77"/>
      <c r="T424" s="78"/>
      <c r="U424" s="69"/>
      <c r="V424" s="79"/>
      <c r="W424" s="71"/>
      <c r="X424" s="223"/>
      <c r="AB424" s="73"/>
    </row>
    <row r="425" spans="1:28" s="58" customFormat="1" ht="15.75" customHeight="1" hidden="1">
      <c r="A425" s="26" t="s">
        <v>20</v>
      </c>
      <c r="B425" s="27">
        <v>15</v>
      </c>
      <c r="C425" s="27" t="s">
        <v>20</v>
      </c>
      <c r="D425" s="27">
        <v>15</v>
      </c>
      <c r="E425" s="27" t="s">
        <v>10</v>
      </c>
      <c r="F425" s="27" t="s">
        <v>9</v>
      </c>
      <c r="G425" s="27" t="s">
        <v>64</v>
      </c>
      <c r="H425" s="27" t="s">
        <v>279</v>
      </c>
      <c r="I425" s="27" t="s">
        <v>35</v>
      </c>
      <c r="J425" s="27" t="s">
        <v>47</v>
      </c>
      <c r="K425" s="27" t="s">
        <v>47</v>
      </c>
      <c r="L425" s="27">
        <v>19</v>
      </c>
      <c r="M425" s="27"/>
      <c r="N425" s="28"/>
      <c r="O425" s="29" t="s">
        <v>52</v>
      </c>
      <c r="P425" s="30">
        <f>SUM(P426:P427)</f>
        <v>8815000</v>
      </c>
      <c r="Q425" s="30" t="e">
        <f>#REF!</f>
        <v>#REF!</v>
      </c>
      <c r="R425" s="30">
        <f>SUM(R426:R427)</f>
        <v>8815000</v>
      </c>
      <c r="S425" s="30">
        <f>SUM(S426:S427)</f>
        <v>0</v>
      </c>
      <c r="T425" s="55">
        <f>R425/P425*100</f>
        <v>100</v>
      </c>
      <c r="U425" s="83"/>
      <c r="V425" s="84"/>
      <c r="W425" s="57"/>
      <c r="X425" s="223"/>
      <c r="AB425" s="59"/>
    </row>
    <row r="426" spans="1:28" s="72" customFormat="1" ht="15.75" customHeight="1" hidden="1">
      <c r="A426" s="35" t="s">
        <v>20</v>
      </c>
      <c r="B426" s="31">
        <v>15</v>
      </c>
      <c r="C426" s="31" t="s">
        <v>20</v>
      </c>
      <c r="D426" s="31">
        <v>15</v>
      </c>
      <c r="E426" s="31" t="s">
        <v>10</v>
      </c>
      <c r="F426" s="31" t="s">
        <v>9</v>
      </c>
      <c r="G426" s="31" t="s">
        <v>64</v>
      </c>
      <c r="H426" s="31" t="s">
        <v>279</v>
      </c>
      <c r="I426" s="31" t="s">
        <v>35</v>
      </c>
      <c r="J426" s="31" t="s">
        <v>47</v>
      </c>
      <c r="K426" s="31" t="s">
        <v>47</v>
      </c>
      <c r="L426" s="31">
        <v>19</v>
      </c>
      <c r="M426" s="31" t="s">
        <v>10</v>
      </c>
      <c r="N426" s="33"/>
      <c r="O426" s="32" t="s">
        <v>166</v>
      </c>
      <c r="P426" s="34">
        <v>4650000</v>
      </c>
      <c r="Q426" s="67"/>
      <c r="R426" s="34">
        <v>4650000</v>
      </c>
      <c r="S426" s="77">
        <f>P426-R426</f>
        <v>0</v>
      </c>
      <c r="T426" s="78">
        <f>R426/P426*100</f>
        <v>100</v>
      </c>
      <c r="U426" s="69"/>
      <c r="V426" s="79"/>
      <c r="W426" s="71"/>
      <c r="X426" s="223"/>
      <c r="AB426" s="73"/>
    </row>
    <row r="427" spans="1:28" s="72" customFormat="1" ht="15.75" customHeight="1" hidden="1">
      <c r="A427" s="35" t="s">
        <v>20</v>
      </c>
      <c r="B427" s="31">
        <v>15</v>
      </c>
      <c r="C427" s="31" t="s">
        <v>20</v>
      </c>
      <c r="D427" s="31">
        <v>15</v>
      </c>
      <c r="E427" s="31" t="s">
        <v>10</v>
      </c>
      <c r="F427" s="31" t="s">
        <v>9</v>
      </c>
      <c r="G427" s="31" t="s">
        <v>64</v>
      </c>
      <c r="H427" s="31" t="s">
        <v>279</v>
      </c>
      <c r="I427" s="31" t="s">
        <v>35</v>
      </c>
      <c r="J427" s="31" t="s">
        <v>47</v>
      </c>
      <c r="K427" s="31" t="s">
        <v>47</v>
      </c>
      <c r="L427" s="31">
        <v>19</v>
      </c>
      <c r="M427" s="31" t="s">
        <v>13</v>
      </c>
      <c r="N427" s="33"/>
      <c r="O427" s="32" t="s">
        <v>183</v>
      </c>
      <c r="P427" s="34">
        <v>4165000</v>
      </c>
      <c r="Q427" s="67"/>
      <c r="R427" s="34">
        <v>4165000</v>
      </c>
      <c r="S427" s="77">
        <f>P427-R427</f>
        <v>0</v>
      </c>
      <c r="T427" s="78">
        <f>R427/P427*100</f>
        <v>100</v>
      </c>
      <c r="U427" s="69"/>
      <c r="V427" s="79"/>
      <c r="W427" s="71"/>
      <c r="X427" s="223"/>
      <c r="AB427" s="73"/>
    </row>
    <row r="428" spans="1:28" s="72" customFormat="1" ht="15.75" customHeight="1">
      <c r="A428" s="26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8"/>
      <c r="O428" s="29"/>
      <c r="P428" s="30"/>
      <c r="Q428" s="67"/>
      <c r="R428" s="77"/>
      <c r="S428" s="67"/>
      <c r="T428" s="78"/>
      <c r="U428" s="69"/>
      <c r="V428" s="79"/>
      <c r="W428" s="71"/>
      <c r="X428" s="190"/>
      <c r="AB428" s="73"/>
    </row>
    <row r="429" spans="1:28" s="152" customFormat="1" ht="36" customHeight="1">
      <c r="A429" s="143" t="s">
        <v>20</v>
      </c>
      <c r="B429" s="144">
        <v>15</v>
      </c>
      <c r="C429" s="144" t="s">
        <v>20</v>
      </c>
      <c r="D429" s="144">
        <v>15</v>
      </c>
      <c r="E429" s="144" t="s">
        <v>10</v>
      </c>
      <c r="F429" s="144" t="s">
        <v>9</v>
      </c>
      <c r="G429" s="144" t="s">
        <v>68</v>
      </c>
      <c r="H429" s="144" t="s">
        <v>9</v>
      </c>
      <c r="I429" s="144"/>
      <c r="J429" s="144"/>
      <c r="K429" s="144"/>
      <c r="L429" s="144"/>
      <c r="M429" s="144"/>
      <c r="N429" s="145"/>
      <c r="O429" s="146" t="s">
        <v>281</v>
      </c>
      <c r="P429" s="147">
        <f>P432+P487+P499</f>
        <v>1510467000</v>
      </c>
      <c r="Q429" s="147" t="e">
        <f>#REF!</f>
        <v>#REF!</v>
      </c>
      <c r="R429" s="147">
        <f>R432+R487+R499</f>
        <v>1433824841</v>
      </c>
      <c r="S429" s="147">
        <f>S432+S487+S499</f>
        <v>76642159</v>
      </c>
      <c r="T429" s="148">
        <f>R429/P429*100</f>
        <v>94.9259295966082</v>
      </c>
      <c r="U429" s="149"/>
      <c r="V429" s="150"/>
      <c r="W429" s="151"/>
      <c r="X429" s="190"/>
      <c r="AB429" s="153"/>
    </row>
    <row r="430" spans="1:28" s="72" customFormat="1" ht="15.75" customHeight="1" hidden="1">
      <c r="A430" s="26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8"/>
      <c r="O430" s="29"/>
      <c r="P430" s="30"/>
      <c r="Q430" s="67"/>
      <c r="R430" s="77"/>
      <c r="S430" s="67"/>
      <c r="T430" s="78"/>
      <c r="U430" s="69"/>
      <c r="V430" s="79"/>
      <c r="W430" s="71"/>
      <c r="X430" s="190"/>
      <c r="AB430" s="73"/>
    </row>
    <row r="431" spans="1:28" s="72" customFormat="1" ht="15" customHeight="1">
      <c r="A431" s="26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8"/>
      <c r="O431" s="29"/>
      <c r="P431" s="30"/>
      <c r="Q431" s="67"/>
      <c r="R431" s="77"/>
      <c r="S431" s="67"/>
      <c r="T431" s="78"/>
      <c r="U431" s="69"/>
      <c r="V431" s="79"/>
      <c r="W431" s="71"/>
      <c r="X431" s="190"/>
      <c r="AB431" s="73"/>
    </row>
    <row r="432" spans="1:28" s="163" customFormat="1" ht="35.25" customHeight="1">
      <c r="A432" s="154" t="s">
        <v>20</v>
      </c>
      <c r="B432" s="155">
        <v>15</v>
      </c>
      <c r="C432" s="155" t="s">
        <v>20</v>
      </c>
      <c r="D432" s="155">
        <v>15</v>
      </c>
      <c r="E432" s="155" t="s">
        <v>10</v>
      </c>
      <c r="F432" s="155" t="s">
        <v>9</v>
      </c>
      <c r="G432" s="155" t="s">
        <v>68</v>
      </c>
      <c r="H432" s="155">
        <v>18</v>
      </c>
      <c r="I432" s="155"/>
      <c r="J432" s="155"/>
      <c r="K432" s="155"/>
      <c r="L432" s="155"/>
      <c r="M432" s="155"/>
      <c r="N432" s="156"/>
      <c r="O432" s="157" t="s">
        <v>349</v>
      </c>
      <c r="P432" s="158">
        <f>P434+P446+P482</f>
        <v>1200597000</v>
      </c>
      <c r="Q432" s="158" t="e">
        <f>Q434+Q446</f>
        <v>#REF!</v>
      </c>
      <c r="R432" s="158">
        <f>R434+R446+R482</f>
        <v>1155652841</v>
      </c>
      <c r="S432" s="158">
        <f>S434+S446+S482</f>
        <v>44944159</v>
      </c>
      <c r="T432" s="159">
        <f>R432/P432*100</f>
        <v>96.25651580005614</v>
      </c>
      <c r="U432" s="160"/>
      <c r="V432" s="161"/>
      <c r="W432" s="151"/>
      <c r="X432" s="190"/>
      <c r="AB432" s="164"/>
    </row>
    <row r="433" spans="1:28" s="72" customFormat="1" ht="15.75" customHeight="1" hidden="1">
      <c r="A433" s="26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8"/>
      <c r="O433" s="29"/>
      <c r="P433" s="30"/>
      <c r="Q433" s="30"/>
      <c r="R433" s="30"/>
      <c r="S433" s="30"/>
      <c r="T433" s="78"/>
      <c r="U433" s="69"/>
      <c r="V433" s="79"/>
      <c r="W433" s="71"/>
      <c r="X433" s="190"/>
      <c r="AB433" s="73"/>
    </row>
    <row r="434" spans="1:28" s="72" customFormat="1" ht="15.75" customHeight="1">
      <c r="A434" s="35" t="s">
        <v>20</v>
      </c>
      <c r="B434" s="31">
        <v>15</v>
      </c>
      <c r="C434" s="31" t="s">
        <v>20</v>
      </c>
      <c r="D434" s="31">
        <v>15</v>
      </c>
      <c r="E434" s="31" t="s">
        <v>10</v>
      </c>
      <c r="F434" s="31" t="s">
        <v>9</v>
      </c>
      <c r="G434" s="31" t="s">
        <v>68</v>
      </c>
      <c r="H434" s="31">
        <v>18</v>
      </c>
      <c r="I434" s="31" t="s">
        <v>35</v>
      </c>
      <c r="J434" s="31" t="s">
        <v>47</v>
      </c>
      <c r="K434" s="31" t="s">
        <v>20</v>
      </c>
      <c r="L434" s="31"/>
      <c r="M434" s="31"/>
      <c r="N434" s="33"/>
      <c r="O434" s="32" t="s">
        <v>36</v>
      </c>
      <c r="P434" s="34">
        <f>P436+P439+P442</f>
        <v>350372000</v>
      </c>
      <c r="Q434" s="34" t="e">
        <f>#REF!</f>
        <v>#REF!</v>
      </c>
      <c r="R434" s="34">
        <f>R436+R439+R442</f>
        <v>349171000</v>
      </c>
      <c r="S434" s="34">
        <f>S436+S439+S442</f>
        <v>1201000</v>
      </c>
      <c r="T434" s="78">
        <f>R434/P434*100</f>
        <v>99.65722146746886</v>
      </c>
      <c r="U434" s="69"/>
      <c r="V434" s="79"/>
      <c r="W434" s="71"/>
      <c r="X434" s="191"/>
      <c r="AB434" s="73"/>
    </row>
    <row r="435" spans="1:28" s="72" customFormat="1" ht="15.75" customHeight="1" hidden="1">
      <c r="A435" s="26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8"/>
      <c r="O435" s="230"/>
      <c r="P435" s="30"/>
      <c r="Q435" s="30"/>
      <c r="R435" s="30"/>
      <c r="S435" s="30"/>
      <c r="T435" s="78"/>
      <c r="U435" s="69"/>
      <c r="V435" s="79"/>
      <c r="W435" s="71"/>
      <c r="X435" s="190"/>
      <c r="AB435" s="73"/>
    </row>
    <row r="436" spans="1:28" s="58" customFormat="1" ht="16.5" customHeight="1" hidden="1">
      <c r="A436" s="26" t="s">
        <v>20</v>
      </c>
      <c r="B436" s="27">
        <v>15</v>
      </c>
      <c r="C436" s="27" t="s">
        <v>20</v>
      </c>
      <c r="D436" s="27">
        <v>15</v>
      </c>
      <c r="E436" s="27" t="s">
        <v>10</v>
      </c>
      <c r="F436" s="27" t="s">
        <v>9</v>
      </c>
      <c r="G436" s="27" t="s">
        <v>68</v>
      </c>
      <c r="H436" s="27" t="s">
        <v>350</v>
      </c>
      <c r="I436" s="27" t="s">
        <v>35</v>
      </c>
      <c r="J436" s="27" t="s">
        <v>47</v>
      </c>
      <c r="K436" s="27" t="s">
        <v>20</v>
      </c>
      <c r="L436" s="27" t="s">
        <v>125</v>
      </c>
      <c r="M436" s="27"/>
      <c r="N436" s="28"/>
      <c r="O436" s="234" t="s">
        <v>71</v>
      </c>
      <c r="P436" s="30">
        <f>P437</f>
        <v>6000000</v>
      </c>
      <c r="Q436" s="30">
        <f>SUM(Q437:Q437)</f>
        <v>0</v>
      </c>
      <c r="R436" s="30">
        <f>R437</f>
        <v>6000000</v>
      </c>
      <c r="S436" s="30">
        <f>S437</f>
        <v>0</v>
      </c>
      <c r="T436" s="55">
        <f>R436/P436*100</f>
        <v>100</v>
      </c>
      <c r="U436" s="83"/>
      <c r="V436" s="84"/>
      <c r="W436" s="57"/>
      <c r="X436" s="190"/>
      <c r="AB436" s="59"/>
    </row>
    <row r="437" spans="1:28" s="72" customFormat="1" ht="16.5" customHeight="1" hidden="1">
      <c r="A437" s="35" t="s">
        <v>20</v>
      </c>
      <c r="B437" s="31">
        <v>15</v>
      </c>
      <c r="C437" s="31" t="s">
        <v>20</v>
      </c>
      <c r="D437" s="31">
        <v>15</v>
      </c>
      <c r="E437" s="31" t="s">
        <v>10</v>
      </c>
      <c r="F437" s="31" t="s">
        <v>9</v>
      </c>
      <c r="G437" s="31" t="s">
        <v>68</v>
      </c>
      <c r="H437" s="31" t="s">
        <v>350</v>
      </c>
      <c r="I437" s="31" t="s">
        <v>35</v>
      </c>
      <c r="J437" s="31" t="s">
        <v>47</v>
      </c>
      <c r="K437" s="31" t="s">
        <v>20</v>
      </c>
      <c r="L437" s="31" t="s">
        <v>125</v>
      </c>
      <c r="M437" s="31" t="s">
        <v>328</v>
      </c>
      <c r="N437" s="33"/>
      <c r="O437" s="233" t="s">
        <v>331</v>
      </c>
      <c r="P437" s="34">
        <v>6000000</v>
      </c>
      <c r="Q437" s="67"/>
      <c r="R437" s="34">
        <v>6000000</v>
      </c>
      <c r="S437" s="77">
        <f>P437-R437</f>
        <v>0</v>
      </c>
      <c r="T437" s="78">
        <f>R437/P437*100</f>
        <v>100</v>
      </c>
      <c r="U437" s="69"/>
      <c r="V437" s="79"/>
      <c r="W437" s="71"/>
      <c r="X437" s="190"/>
      <c r="AB437" s="73"/>
    </row>
    <row r="438" spans="1:28" s="72" customFormat="1" ht="15.75" customHeight="1" hidden="1">
      <c r="A438" s="26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8"/>
      <c r="O438" s="230"/>
      <c r="P438" s="30"/>
      <c r="Q438" s="30"/>
      <c r="R438" s="30"/>
      <c r="S438" s="30"/>
      <c r="T438" s="78"/>
      <c r="U438" s="69"/>
      <c r="V438" s="79"/>
      <c r="W438" s="71"/>
      <c r="X438" s="190"/>
      <c r="AB438" s="73"/>
    </row>
    <row r="439" spans="1:28" s="58" customFormat="1" ht="16.5" customHeight="1" hidden="1">
      <c r="A439" s="26" t="s">
        <v>20</v>
      </c>
      <c r="B439" s="27">
        <v>15</v>
      </c>
      <c r="C439" s="27" t="s">
        <v>20</v>
      </c>
      <c r="D439" s="27">
        <v>15</v>
      </c>
      <c r="E439" s="27" t="s">
        <v>10</v>
      </c>
      <c r="F439" s="27" t="s">
        <v>9</v>
      </c>
      <c r="G439" s="27" t="s">
        <v>68</v>
      </c>
      <c r="H439" s="27" t="s">
        <v>350</v>
      </c>
      <c r="I439" s="27" t="s">
        <v>35</v>
      </c>
      <c r="J439" s="27" t="s">
        <v>47</v>
      </c>
      <c r="K439" s="27" t="s">
        <v>20</v>
      </c>
      <c r="L439" s="27" t="s">
        <v>128</v>
      </c>
      <c r="M439" s="27"/>
      <c r="N439" s="28"/>
      <c r="O439" s="234" t="s">
        <v>70</v>
      </c>
      <c r="P439" s="30">
        <f>P440</f>
        <v>21600000</v>
      </c>
      <c r="Q439" s="30">
        <f>SUM(Q440:Q440)</f>
        <v>0</v>
      </c>
      <c r="R439" s="30">
        <f>R440</f>
        <v>20400000</v>
      </c>
      <c r="S439" s="30">
        <f>S440</f>
        <v>1200000</v>
      </c>
      <c r="T439" s="55">
        <f>R439/P439*100</f>
        <v>94.44444444444444</v>
      </c>
      <c r="U439" s="83"/>
      <c r="V439" s="84"/>
      <c r="W439" s="57"/>
      <c r="X439" s="190"/>
      <c r="AB439" s="59"/>
    </row>
    <row r="440" spans="1:28" s="72" customFormat="1" ht="16.5" customHeight="1" hidden="1">
      <c r="A440" s="35" t="s">
        <v>20</v>
      </c>
      <c r="B440" s="31">
        <v>15</v>
      </c>
      <c r="C440" s="31" t="s">
        <v>20</v>
      </c>
      <c r="D440" s="31">
        <v>15</v>
      </c>
      <c r="E440" s="31" t="s">
        <v>10</v>
      </c>
      <c r="F440" s="31" t="s">
        <v>9</v>
      </c>
      <c r="G440" s="31" t="s">
        <v>68</v>
      </c>
      <c r="H440" s="31" t="s">
        <v>350</v>
      </c>
      <c r="I440" s="31" t="s">
        <v>35</v>
      </c>
      <c r="J440" s="31" t="s">
        <v>47</v>
      </c>
      <c r="K440" s="31" t="s">
        <v>20</v>
      </c>
      <c r="L440" s="31" t="s">
        <v>128</v>
      </c>
      <c r="M440" s="31" t="s">
        <v>128</v>
      </c>
      <c r="N440" s="33"/>
      <c r="O440" s="32" t="s">
        <v>161</v>
      </c>
      <c r="P440" s="34">
        <v>21600000</v>
      </c>
      <c r="Q440" s="67"/>
      <c r="R440" s="34">
        <v>20400000</v>
      </c>
      <c r="S440" s="77">
        <f>P440-R440</f>
        <v>1200000</v>
      </c>
      <c r="T440" s="78">
        <f>R440/P440*100</f>
        <v>94.44444444444444</v>
      </c>
      <c r="U440" s="69"/>
      <c r="V440" s="79"/>
      <c r="W440" s="71"/>
      <c r="X440" s="190"/>
      <c r="AB440" s="73"/>
    </row>
    <row r="441" spans="1:28" s="72" customFormat="1" ht="15.75" customHeight="1" hidden="1">
      <c r="A441" s="26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8"/>
      <c r="O441" s="29"/>
      <c r="P441" s="30"/>
      <c r="Q441" s="30"/>
      <c r="R441" s="30"/>
      <c r="S441" s="30"/>
      <c r="T441" s="78"/>
      <c r="U441" s="69"/>
      <c r="V441" s="79"/>
      <c r="W441" s="71"/>
      <c r="X441" s="190"/>
      <c r="AB441" s="73"/>
    </row>
    <row r="442" spans="1:28" s="58" customFormat="1" ht="15.75" customHeight="1" hidden="1">
      <c r="A442" s="26" t="s">
        <v>20</v>
      </c>
      <c r="B442" s="27">
        <v>15</v>
      </c>
      <c r="C442" s="27" t="s">
        <v>20</v>
      </c>
      <c r="D442" s="27">
        <v>15</v>
      </c>
      <c r="E442" s="27" t="s">
        <v>10</v>
      </c>
      <c r="F442" s="27" t="s">
        <v>9</v>
      </c>
      <c r="G442" s="27" t="s">
        <v>68</v>
      </c>
      <c r="H442" s="27">
        <v>18</v>
      </c>
      <c r="I442" s="27" t="s">
        <v>35</v>
      </c>
      <c r="J442" s="27" t="s">
        <v>47</v>
      </c>
      <c r="K442" s="27" t="s">
        <v>20</v>
      </c>
      <c r="L442" s="27" t="s">
        <v>129</v>
      </c>
      <c r="M442" s="27"/>
      <c r="N442" s="28"/>
      <c r="O442" s="29" t="s">
        <v>210</v>
      </c>
      <c r="P442" s="30">
        <f>SUM(P443:P444)</f>
        <v>322772000</v>
      </c>
      <c r="Q442" s="30">
        <f>SUM(Q443:Q443)</f>
        <v>0</v>
      </c>
      <c r="R442" s="30">
        <f>SUM(R443:R444)</f>
        <v>322771000</v>
      </c>
      <c r="S442" s="30">
        <f>SUM(S443:S444)</f>
        <v>1000</v>
      </c>
      <c r="T442" s="55">
        <f>R442/P442*100</f>
        <v>99.99969018378299</v>
      </c>
      <c r="U442" s="83"/>
      <c r="V442" s="84"/>
      <c r="W442" s="57"/>
      <c r="X442" s="190"/>
      <c r="AB442" s="59"/>
    </row>
    <row r="443" spans="1:28" s="72" customFormat="1" ht="15.75" customHeight="1" hidden="1">
      <c r="A443" s="35" t="s">
        <v>20</v>
      </c>
      <c r="B443" s="31">
        <v>15</v>
      </c>
      <c r="C443" s="31" t="s">
        <v>20</v>
      </c>
      <c r="D443" s="31">
        <v>15</v>
      </c>
      <c r="E443" s="31" t="s">
        <v>10</v>
      </c>
      <c r="F443" s="31" t="s">
        <v>9</v>
      </c>
      <c r="G443" s="31" t="s">
        <v>68</v>
      </c>
      <c r="H443" s="31">
        <v>18</v>
      </c>
      <c r="I443" s="31" t="s">
        <v>35</v>
      </c>
      <c r="J443" s="31" t="s">
        <v>47</v>
      </c>
      <c r="K443" s="31" t="s">
        <v>20</v>
      </c>
      <c r="L443" s="31" t="s">
        <v>129</v>
      </c>
      <c r="M443" s="31" t="s">
        <v>10</v>
      </c>
      <c r="N443" s="33"/>
      <c r="O443" s="32" t="s">
        <v>160</v>
      </c>
      <c r="P443" s="34">
        <v>278352000</v>
      </c>
      <c r="Q443" s="67"/>
      <c r="R443" s="77">
        <v>278351000</v>
      </c>
      <c r="S443" s="77">
        <f>P443-R443</f>
        <v>1000</v>
      </c>
      <c r="T443" s="78">
        <f>R443/P443*100</f>
        <v>99.99964074265678</v>
      </c>
      <c r="U443" s="69"/>
      <c r="V443" s="79"/>
      <c r="W443" s="71"/>
      <c r="X443" s="190"/>
      <c r="AB443" s="73"/>
    </row>
    <row r="444" spans="1:28" s="72" customFormat="1" ht="15.75" customHeight="1" hidden="1">
      <c r="A444" s="35" t="s">
        <v>20</v>
      </c>
      <c r="B444" s="31">
        <v>15</v>
      </c>
      <c r="C444" s="31" t="s">
        <v>20</v>
      </c>
      <c r="D444" s="31">
        <v>15</v>
      </c>
      <c r="E444" s="31" t="s">
        <v>10</v>
      </c>
      <c r="F444" s="31" t="s">
        <v>9</v>
      </c>
      <c r="G444" s="31" t="s">
        <v>68</v>
      </c>
      <c r="H444" s="31">
        <v>18</v>
      </c>
      <c r="I444" s="31" t="s">
        <v>35</v>
      </c>
      <c r="J444" s="31" t="s">
        <v>47</v>
      </c>
      <c r="K444" s="31" t="s">
        <v>20</v>
      </c>
      <c r="L444" s="31" t="s">
        <v>129</v>
      </c>
      <c r="M444" s="31" t="s">
        <v>13</v>
      </c>
      <c r="N444" s="33"/>
      <c r="O444" s="32" t="s">
        <v>187</v>
      </c>
      <c r="P444" s="34">
        <v>44420000</v>
      </c>
      <c r="Q444" s="67"/>
      <c r="R444" s="34">
        <v>44420000</v>
      </c>
      <c r="S444" s="77">
        <f>P444-R444</f>
        <v>0</v>
      </c>
      <c r="T444" s="78">
        <f>R444/P444*100</f>
        <v>100</v>
      </c>
      <c r="U444" s="69"/>
      <c r="V444" s="79"/>
      <c r="W444" s="71"/>
      <c r="X444" s="190"/>
      <c r="AB444" s="73"/>
    </row>
    <row r="445" spans="1:28" s="72" customFormat="1" ht="15.75" customHeight="1" hidden="1">
      <c r="A445" s="26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8"/>
      <c r="O445" s="29"/>
      <c r="P445" s="30"/>
      <c r="Q445" s="67"/>
      <c r="R445" s="77"/>
      <c r="S445" s="67"/>
      <c r="T445" s="78"/>
      <c r="U445" s="69"/>
      <c r="V445" s="79"/>
      <c r="W445" s="71"/>
      <c r="X445" s="190"/>
      <c r="AB445" s="73"/>
    </row>
    <row r="446" spans="1:28" s="72" customFormat="1" ht="15.75" customHeight="1">
      <c r="A446" s="35" t="s">
        <v>20</v>
      </c>
      <c r="B446" s="31">
        <v>15</v>
      </c>
      <c r="C446" s="31" t="s">
        <v>20</v>
      </c>
      <c r="D446" s="31">
        <v>15</v>
      </c>
      <c r="E446" s="31" t="s">
        <v>10</v>
      </c>
      <c r="F446" s="31" t="s">
        <v>9</v>
      </c>
      <c r="G446" s="31" t="s">
        <v>68</v>
      </c>
      <c r="H446" s="31">
        <v>18</v>
      </c>
      <c r="I446" s="31" t="s">
        <v>35</v>
      </c>
      <c r="J446" s="31" t="s">
        <v>47</v>
      </c>
      <c r="K446" s="31" t="s">
        <v>47</v>
      </c>
      <c r="L446" s="31"/>
      <c r="M446" s="31"/>
      <c r="N446" s="33"/>
      <c r="O446" s="32" t="s">
        <v>49</v>
      </c>
      <c r="P446" s="34">
        <f>P448+P451+P460+P464+P467+P471+P474+P478</f>
        <v>842225000</v>
      </c>
      <c r="Q446" s="34">
        <f>Q460</f>
        <v>0</v>
      </c>
      <c r="R446" s="34">
        <f>R448+R451+R460+R464+R467+R471+R474+R478</f>
        <v>798481841</v>
      </c>
      <c r="S446" s="34">
        <f>S448+S451+S460+S464+S467+S471+S474+S478</f>
        <v>43743159</v>
      </c>
      <c r="T446" s="78">
        <f>R446/P446*100</f>
        <v>94.80623835673366</v>
      </c>
      <c r="U446" s="69"/>
      <c r="V446" s="79"/>
      <c r="W446" s="71"/>
      <c r="X446" s="242"/>
      <c r="AB446" s="73"/>
    </row>
    <row r="447" spans="1:28" s="72" customFormat="1" ht="15.75" customHeight="1" hidden="1">
      <c r="A447" s="35"/>
      <c r="B447" s="31"/>
      <c r="C447" s="31"/>
      <c r="D447" s="31"/>
      <c r="E447" s="31"/>
      <c r="F447" s="31"/>
      <c r="G447" s="31"/>
      <c r="H447" s="27"/>
      <c r="I447" s="31"/>
      <c r="J447" s="31"/>
      <c r="K447" s="31"/>
      <c r="L447" s="31"/>
      <c r="M447" s="31"/>
      <c r="N447" s="33"/>
      <c r="O447" s="32"/>
      <c r="P447" s="34"/>
      <c r="Q447" s="34"/>
      <c r="R447" s="34"/>
      <c r="S447" s="34"/>
      <c r="T447" s="78"/>
      <c r="U447" s="69"/>
      <c r="V447" s="79"/>
      <c r="W447" s="71"/>
      <c r="X447" s="223"/>
      <c r="AB447" s="73"/>
    </row>
    <row r="448" spans="1:28" s="58" customFormat="1" ht="15.75" customHeight="1" hidden="1">
      <c r="A448" s="26" t="s">
        <v>20</v>
      </c>
      <c r="B448" s="27">
        <v>15</v>
      </c>
      <c r="C448" s="27" t="s">
        <v>20</v>
      </c>
      <c r="D448" s="27">
        <v>15</v>
      </c>
      <c r="E448" s="27" t="s">
        <v>10</v>
      </c>
      <c r="F448" s="27" t="s">
        <v>9</v>
      </c>
      <c r="G448" s="27" t="s">
        <v>68</v>
      </c>
      <c r="H448" s="27">
        <v>18</v>
      </c>
      <c r="I448" s="27" t="s">
        <v>35</v>
      </c>
      <c r="J448" s="27" t="s">
        <v>47</v>
      </c>
      <c r="K448" s="27" t="s">
        <v>47</v>
      </c>
      <c r="L448" s="27" t="s">
        <v>125</v>
      </c>
      <c r="M448" s="27"/>
      <c r="N448" s="28"/>
      <c r="O448" s="29" t="s">
        <v>50</v>
      </c>
      <c r="P448" s="30">
        <f>P449</f>
        <v>8600000</v>
      </c>
      <c r="Q448" s="30">
        <f>Q449</f>
        <v>0</v>
      </c>
      <c r="R448" s="30">
        <f>R449</f>
        <v>8568000</v>
      </c>
      <c r="S448" s="30">
        <f>S449</f>
        <v>32000</v>
      </c>
      <c r="T448" s="55">
        <f>R448/P448*100</f>
        <v>99.62790697674419</v>
      </c>
      <c r="U448" s="83"/>
      <c r="V448" s="84"/>
      <c r="W448" s="57"/>
      <c r="X448" s="223"/>
      <c r="AB448" s="59"/>
    </row>
    <row r="449" spans="1:28" s="72" customFormat="1" ht="15.75" customHeight="1" hidden="1">
      <c r="A449" s="35" t="s">
        <v>20</v>
      </c>
      <c r="B449" s="31">
        <v>15</v>
      </c>
      <c r="C449" s="31" t="s">
        <v>20</v>
      </c>
      <c r="D449" s="31">
        <v>15</v>
      </c>
      <c r="E449" s="31" t="s">
        <v>10</v>
      </c>
      <c r="F449" s="31" t="s">
        <v>9</v>
      </c>
      <c r="G449" s="31" t="s">
        <v>68</v>
      </c>
      <c r="H449" s="31">
        <v>18</v>
      </c>
      <c r="I449" s="31" t="s">
        <v>35</v>
      </c>
      <c r="J449" s="31" t="s">
        <v>47</v>
      </c>
      <c r="K449" s="31" t="s">
        <v>47</v>
      </c>
      <c r="L449" s="31" t="s">
        <v>125</v>
      </c>
      <c r="M449" s="31" t="s">
        <v>148</v>
      </c>
      <c r="N449" s="33"/>
      <c r="O449" s="32" t="s">
        <v>184</v>
      </c>
      <c r="P449" s="34">
        <v>8600000</v>
      </c>
      <c r="Q449" s="67"/>
      <c r="R449" s="34">
        <v>8568000</v>
      </c>
      <c r="S449" s="77">
        <f>P449-R449</f>
        <v>32000</v>
      </c>
      <c r="T449" s="78">
        <f>R449/P449*100</f>
        <v>99.62790697674419</v>
      </c>
      <c r="U449" s="69"/>
      <c r="V449" s="79"/>
      <c r="W449" s="71"/>
      <c r="X449" s="223"/>
      <c r="AB449" s="73"/>
    </row>
    <row r="450" spans="1:28" s="72" customFormat="1" ht="15.75" customHeight="1" hidden="1">
      <c r="A450" s="35"/>
      <c r="B450" s="31"/>
      <c r="C450" s="31"/>
      <c r="D450" s="31"/>
      <c r="E450" s="31"/>
      <c r="F450" s="31"/>
      <c r="G450" s="31"/>
      <c r="H450" s="27"/>
      <c r="I450" s="31"/>
      <c r="J450" s="31"/>
      <c r="K450" s="31"/>
      <c r="L450" s="31"/>
      <c r="M450" s="31"/>
      <c r="N450" s="33"/>
      <c r="O450" s="32"/>
      <c r="P450" s="34"/>
      <c r="Q450" s="34"/>
      <c r="R450" s="34"/>
      <c r="S450" s="34"/>
      <c r="T450" s="78"/>
      <c r="U450" s="69"/>
      <c r="V450" s="79"/>
      <c r="W450" s="71"/>
      <c r="X450" s="223"/>
      <c r="AB450" s="73"/>
    </row>
    <row r="451" spans="1:28" s="58" customFormat="1" ht="15.75" customHeight="1" hidden="1">
      <c r="A451" s="26" t="s">
        <v>20</v>
      </c>
      <c r="B451" s="27">
        <v>15</v>
      </c>
      <c r="C451" s="27" t="s">
        <v>20</v>
      </c>
      <c r="D451" s="27">
        <v>15</v>
      </c>
      <c r="E451" s="27" t="s">
        <v>10</v>
      </c>
      <c r="F451" s="27" t="s">
        <v>9</v>
      </c>
      <c r="G451" s="27" t="s">
        <v>68</v>
      </c>
      <c r="H451" s="27">
        <v>18</v>
      </c>
      <c r="I451" s="27" t="s">
        <v>35</v>
      </c>
      <c r="J451" s="27" t="s">
        <v>47</v>
      </c>
      <c r="K451" s="27" t="s">
        <v>47</v>
      </c>
      <c r="L451" s="27" t="s">
        <v>129</v>
      </c>
      <c r="M451" s="27"/>
      <c r="N451" s="28"/>
      <c r="O451" s="29" t="s">
        <v>185</v>
      </c>
      <c r="P451" s="30">
        <f>SUM(P452:P458)</f>
        <v>140349000</v>
      </c>
      <c r="Q451" s="30">
        <f>Q452</f>
        <v>0</v>
      </c>
      <c r="R451" s="30">
        <f>SUM(R452:R458)</f>
        <v>122244350</v>
      </c>
      <c r="S451" s="30">
        <f>SUM(S452:S458)</f>
        <v>18104650</v>
      </c>
      <c r="T451" s="55">
        <f>R451/P451*100</f>
        <v>87.10026434103555</v>
      </c>
      <c r="U451" s="83"/>
      <c r="V451" s="84"/>
      <c r="W451" s="57"/>
      <c r="X451" s="223"/>
      <c r="AB451" s="59"/>
    </row>
    <row r="452" spans="1:28" s="72" customFormat="1" ht="15.75" customHeight="1" hidden="1">
      <c r="A452" s="35" t="s">
        <v>20</v>
      </c>
      <c r="B452" s="31">
        <v>15</v>
      </c>
      <c r="C452" s="31" t="s">
        <v>20</v>
      </c>
      <c r="D452" s="31">
        <v>15</v>
      </c>
      <c r="E452" s="31" t="s">
        <v>10</v>
      </c>
      <c r="F452" s="31" t="s">
        <v>9</v>
      </c>
      <c r="G452" s="31" t="s">
        <v>68</v>
      </c>
      <c r="H452" s="31">
        <v>18</v>
      </c>
      <c r="I452" s="31" t="s">
        <v>35</v>
      </c>
      <c r="J452" s="31" t="s">
        <v>47</v>
      </c>
      <c r="K452" s="31" t="s">
        <v>47</v>
      </c>
      <c r="L452" s="31" t="s">
        <v>129</v>
      </c>
      <c r="M452" s="31" t="s">
        <v>59</v>
      </c>
      <c r="N452" s="33"/>
      <c r="O452" s="240" t="s">
        <v>283</v>
      </c>
      <c r="P452" s="34">
        <v>3750000</v>
      </c>
      <c r="Q452" s="67"/>
      <c r="R452" s="34">
        <v>3750000</v>
      </c>
      <c r="S452" s="77">
        <f aca="true" t="shared" si="13" ref="S452:S458">P452-R452</f>
        <v>0</v>
      </c>
      <c r="T452" s="78">
        <f aca="true" t="shared" si="14" ref="T452:T458">R452/P452*100</f>
        <v>100</v>
      </c>
      <c r="U452" s="69"/>
      <c r="V452" s="79"/>
      <c r="W452" s="71"/>
      <c r="X452" s="223"/>
      <c r="AB452" s="73"/>
    </row>
    <row r="453" spans="1:28" s="72" customFormat="1" ht="15.75" customHeight="1" hidden="1">
      <c r="A453" s="35" t="s">
        <v>20</v>
      </c>
      <c r="B453" s="31">
        <v>15</v>
      </c>
      <c r="C453" s="31" t="s">
        <v>20</v>
      </c>
      <c r="D453" s="31">
        <v>15</v>
      </c>
      <c r="E453" s="31" t="s">
        <v>10</v>
      </c>
      <c r="F453" s="31" t="s">
        <v>9</v>
      </c>
      <c r="G453" s="31" t="s">
        <v>68</v>
      </c>
      <c r="H453" s="31">
        <v>18</v>
      </c>
      <c r="I453" s="31" t="s">
        <v>35</v>
      </c>
      <c r="J453" s="31" t="s">
        <v>47</v>
      </c>
      <c r="K453" s="31" t="s">
        <v>47</v>
      </c>
      <c r="L453" s="31" t="s">
        <v>129</v>
      </c>
      <c r="M453" s="31" t="s">
        <v>351</v>
      </c>
      <c r="N453" s="33"/>
      <c r="O453" s="240" t="s">
        <v>353</v>
      </c>
      <c r="P453" s="34">
        <v>95300000</v>
      </c>
      <c r="Q453" s="67"/>
      <c r="R453" s="34">
        <v>94986600</v>
      </c>
      <c r="S453" s="77">
        <f t="shared" si="13"/>
        <v>313400</v>
      </c>
      <c r="T453" s="78">
        <f>R453/P453*100</f>
        <v>99.67114375655824</v>
      </c>
      <c r="U453" s="69"/>
      <c r="V453" s="79"/>
      <c r="W453" s="71"/>
      <c r="X453" s="223"/>
      <c r="AB453" s="73"/>
    </row>
    <row r="454" spans="1:28" s="72" customFormat="1" ht="15.75" customHeight="1" hidden="1">
      <c r="A454" s="35" t="s">
        <v>20</v>
      </c>
      <c r="B454" s="31">
        <v>15</v>
      </c>
      <c r="C454" s="31" t="s">
        <v>20</v>
      </c>
      <c r="D454" s="31">
        <v>15</v>
      </c>
      <c r="E454" s="31" t="s">
        <v>10</v>
      </c>
      <c r="F454" s="31" t="s">
        <v>9</v>
      </c>
      <c r="G454" s="31" t="s">
        <v>68</v>
      </c>
      <c r="H454" s="31">
        <v>18</v>
      </c>
      <c r="I454" s="31" t="s">
        <v>35</v>
      </c>
      <c r="J454" s="31" t="s">
        <v>47</v>
      </c>
      <c r="K454" s="31" t="s">
        <v>47</v>
      </c>
      <c r="L454" s="31" t="s">
        <v>129</v>
      </c>
      <c r="M454" s="31" t="s">
        <v>32</v>
      </c>
      <c r="N454" s="33"/>
      <c r="O454" s="240" t="s">
        <v>354</v>
      </c>
      <c r="P454" s="34">
        <v>2299000</v>
      </c>
      <c r="Q454" s="67"/>
      <c r="R454" s="34">
        <v>1707750</v>
      </c>
      <c r="S454" s="77">
        <f t="shared" si="13"/>
        <v>591250</v>
      </c>
      <c r="T454" s="78">
        <f>R454/P454*100</f>
        <v>74.28229665071771</v>
      </c>
      <c r="U454" s="69"/>
      <c r="V454" s="79"/>
      <c r="W454" s="71"/>
      <c r="X454" s="223"/>
      <c r="AB454" s="73"/>
    </row>
    <row r="455" spans="1:28" s="72" customFormat="1" ht="15.75" customHeight="1" hidden="1">
      <c r="A455" s="35" t="s">
        <v>20</v>
      </c>
      <c r="B455" s="31">
        <v>15</v>
      </c>
      <c r="C455" s="31" t="s">
        <v>20</v>
      </c>
      <c r="D455" s="31">
        <v>15</v>
      </c>
      <c r="E455" s="31" t="s">
        <v>10</v>
      </c>
      <c r="F455" s="31" t="s">
        <v>9</v>
      </c>
      <c r="G455" s="31" t="s">
        <v>68</v>
      </c>
      <c r="H455" s="31">
        <v>18</v>
      </c>
      <c r="I455" s="31" t="s">
        <v>35</v>
      </c>
      <c r="J455" s="31" t="s">
        <v>47</v>
      </c>
      <c r="K455" s="31" t="s">
        <v>47</v>
      </c>
      <c r="L455" s="31" t="s">
        <v>129</v>
      </c>
      <c r="M455" s="31" t="s">
        <v>33</v>
      </c>
      <c r="N455" s="33"/>
      <c r="O455" s="240" t="s">
        <v>280</v>
      </c>
      <c r="P455" s="34">
        <v>4000000</v>
      </c>
      <c r="Q455" s="67"/>
      <c r="R455" s="34">
        <v>0</v>
      </c>
      <c r="S455" s="77">
        <f t="shared" si="13"/>
        <v>4000000</v>
      </c>
      <c r="T455" s="78">
        <f t="shared" si="14"/>
        <v>0</v>
      </c>
      <c r="U455" s="69"/>
      <c r="V455" s="79"/>
      <c r="W455" s="71"/>
      <c r="X455" s="223"/>
      <c r="AB455" s="73"/>
    </row>
    <row r="456" spans="1:28" s="72" customFormat="1" ht="15.75" customHeight="1" hidden="1">
      <c r="A456" s="35" t="s">
        <v>20</v>
      </c>
      <c r="B456" s="31">
        <v>15</v>
      </c>
      <c r="C456" s="31" t="s">
        <v>20</v>
      </c>
      <c r="D456" s="31">
        <v>15</v>
      </c>
      <c r="E456" s="31" t="s">
        <v>10</v>
      </c>
      <c r="F456" s="31" t="s">
        <v>9</v>
      </c>
      <c r="G456" s="31" t="s">
        <v>68</v>
      </c>
      <c r="H456" s="31">
        <v>18</v>
      </c>
      <c r="I456" s="31" t="s">
        <v>35</v>
      </c>
      <c r="J456" s="31" t="s">
        <v>47</v>
      </c>
      <c r="K456" s="31" t="s">
        <v>47</v>
      </c>
      <c r="L456" s="31" t="s">
        <v>129</v>
      </c>
      <c r="M456" s="31" t="s">
        <v>78</v>
      </c>
      <c r="N456" s="33"/>
      <c r="O456" s="240" t="s">
        <v>209</v>
      </c>
      <c r="P456" s="34">
        <v>5000000</v>
      </c>
      <c r="Q456" s="67"/>
      <c r="R456" s="34">
        <v>5000000</v>
      </c>
      <c r="S456" s="77">
        <f t="shared" si="13"/>
        <v>0</v>
      </c>
      <c r="T456" s="78">
        <f t="shared" si="14"/>
        <v>100</v>
      </c>
      <c r="U456" s="69"/>
      <c r="V456" s="79"/>
      <c r="W456" s="71"/>
      <c r="X456" s="223"/>
      <c r="AB456" s="73"/>
    </row>
    <row r="457" spans="1:28" s="72" customFormat="1" ht="15.75" customHeight="1" hidden="1">
      <c r="A457" s="35" t="s">
        <v>20</v>
      </c>
      <c r="B457" s="31">
        <v>15</v>
      </c>
      <c r="C457" s="31" t="s">
        <v>20</v>
      </c>
      <c r="D457" s="31">
        <v>15</v>
      </c>
      <c r="E457" s="31" t="s">
        <v>10</v>
      </c>
      <c r="F457" s="31" t="s">
        <v>9</v>
      </c>
      <c r="G457" s="31" t="s">
        <v>68</v>
      </c>
      <c r="H457" s="31">
        <v>18</v>
      </c>
      <c r="I457" s="31" t="s">
        <v>35</v>
      </c>
      <c r="J457" s="31" t="s">
        <v>47</v>
      </c>
      <c r="K457" s="31" t="s">
        <v>47</v>
      </c>
      <c r="L457" s="31" t="s">
        <v>129</v>
      </c>
      <c r="M457" s="31" t="s">
        <v>167</v>
      </c>
      <c r="N457" s="33"/>
      <c r="O457" s="240" t="s">
        <v>271</v>
      </c>
      <c r="P457" s="34">
        <v>20000000</v>
      </c>
      <c r="Q457" s="67"/>
      <c r="R457" s="34">
        <v>16800000</v>
      </c>
      <c r="S457" s="77">
        <f t="shared" si="13"/>
        <v>3200000</v>
      </c>
      <c r="T457" s="78">
        <f t="shared" si="14"/>
        <v>84</v>
      </c>
      <c r="U457" s="69"/>
      <c r="V457" s="79"/>
      <c r="W457" s="71"/>
      <c r="X457" s="223"/>
      <c r="AB457" s="73"/>
    </row>
    <row r="458" spans="1:28" s="72" customFormat="1" ht="15.75" customHeight="1" hidden="1">
      <c r="A458" s="35" t="s">
        <v>20</v>
      </c>
      <c r="B458" s="31">
        <v>15</v>
      </c>
      <c r="C458" s="31" t="s">
        <v>20</v>
      </c>
      <c r="D458" s="31">
        <v>15</v>
      </c>
      <c r="E458" s="31" t="s">
        <v>10</v>
      </c>
      <c r="F458" s="31" t="s">
        <v>9</v>
      </c>
      <c r="G458" s="31" t="s">
        <v>68</v>
      </c>
      <c r="H458" s="31">
        <v>18</v>
      </c>
      <c r="I458" s="31" t="s">
        <v>35</v>
      </c>
      <c r="J458" s="31" t="s">
        <v>47</v>
      </c>
      <c r="K458" s="31" t="s">
        <v>47</v>
      </c>
      <c r="L458" s="31" t="s">
        <v>129</v>
      </c>
      <c r="M458" s="31" t="s">
        <v>81</v>
      </c>
      <c r="N458" s="33"/>
      <c r="O458" s="240" t="s">
        <v>352</v>
      </c>
      <c r="P458" s="34">
        <v>10000000</v>
      </c>
      <c r="Q458" s="67"/>
      <c r="R458" s="34">
        <v>0</v>
      </c>
      <c r="S458" s="77">
        <f t="shared" si="13"/>
        <v>10000000</v>
      </c>
      <c r="T458" s="78">
        <f t="shared" si="14"/>
        <v>0</v>
      </c>
      <c r="U458" s="69"/>
      <c r="V458" s="79"/>
      <c r="W458" s="71"/>
      <c r="X458" s="71"/>
      <c r="Y458" s="224">
        <f>W458-X458</f>
        <v>0</v>
      </c>
      <c r="AB458" s="73"/>
    </row>
    <row r="459" spans="1:28" s="72" customFormat="1" ht="15.75" customHeight="1" hidden="1">
      <c r="A459" s="35"/>
      <c r="B459" s="31"/>
      <c r="C459" s="31"/>
      <c r="D459" s="31"/>
      <c r="E459" s="31"/>
      <c r="F459" s="31"/>
      <c r="G459" s="31"/>
      <c r="H459" s="27"/>
      <c r="I459" s="31"/>
      <c r="J459" s="31"/>
      <c r="K459" s="31"/>
      <c r="L459" s="31"/>
      <c r="M459" s="31"/>
      <c r="N459" s="33"/>
      <c r="O459" s="32"/>
      <c r="P459" s="34"/>
      <c r="Q459" s="34"/>
      <c r="R459" s="34"/>
      <c r="S459" s="34"/>
      <c r="T459" s="78"/>
      <c r="U459" s="69"/>
      <c r="V459" s="79"/>
      <c r="W459" s="71"/>
      <c r="X459" s="223"/>
      <c r="AB459" s="73"/>
    </row>
    <row r="460" spans="1:28" s="58" customFormat="1" ht="15.75" customHeight="1" hidden="1">
      <c r="A460" s="26" t="s">
        <v>20</v>
      </c>
      <c r="B460" s="27">
        <v>15</v>
      </c>
      <c r="C460" s="27" t="s">
        <v>20</v>
      </c>
      <c r="D460" s="27">
        <v>15</v>
      </c>
      <c r="E460" s="27" t="s">
        <v>10</v>
      </c>
      <c r="F460" s="27" t="s">
        <v>9</v>
      </c>
      <c r="G460" s="27" t="s">
        <v>68</v>
      </c>
      <c r="H460" s="27">
        <v>18</v>
      </c>
      <c r="I460" s="27" t="s">
        <v>35</v>
      </c>
      <c r="J460" s="27" t="s">
        <v>47</v>
      </c>
      <c r="K460" s="27" t="s">
        <v>47</v>
      </c>
      <c r="L460" s="27" t="s">
        <v>126</v>
      </c>
      <c r="M460" s="27"/>
      <c r="N460" s="28"/>
      <c r="O460" s="29" t="s">
        <v>60</v>
      </c>
      <c r="P460" s="30">
        <f>SUM(P461:P462)</f>
        <v>6626000</v>
      </c>
      <c r="Q460" s="30">
        <f>Q461</f>
        <v>0</v>
      </c>
      <c r="R460" s="30">
        <f>SUM(R461:R462)</f>
        <v>1556000</v>
      </c>
      <c r="S460" s="30">
        <f>SUM(S461:S462)</f>
        <v>5070000</v>
      </c>
      <c r="T460" s="55">
        <f>R460/P460*100</f>
        <v>23.483247811651072</v>
      </c>
      <c r="U460" s="83"/>
      <c r="V460" s="84"/>
      <c r="W460" s="57"/>
      <c r="X460" s="223"/>
      <c r="AB460" s="59"/>
    </row>
    <row r="461" spans="1:28" s="72" customFormat="1" ht="15.75" customHeight="1" hidden="1">
      <c r="A461" s="35" t="s">
        <v>20</v>
      </c>
      <c r="B461" s="31">
        <v>15</v>
      </c>
      <c r="C461" s="31" t="s">
        <v>20</v>
      </c>
      <c r="D461" s="31">
        <v>15</v>
      </c>
      <c r="E461" s="31" t="s">
        <v>10</v>
      </c>
      <c r="F461" s="31" t="s">
        <v>9</v>
      </c>
      <c r="G461" s="31" t="s">
        <v>68</v>
      </c>
      <c r="H461" s="31">
        <v>18</v>
      </c>
      <c r="I461" s="31" t="s">
        <v>35</v>
      </c>
      <c r="J461" s="31" t="s">
        <v>47</v>
      </c>
      <c r="K461" s="31" t="s">
        <v>47</v>
      </c>
      <c r="L461" s="31" t="s">
        <v>126</v>
      </c>
      <c r="M461" s="31" t="s">
        <v>13</v>
      </c>
      <c r="N461" s="33"/>
      <c r="O461" s="32" t="s">
        <v>158</v>
      </c>
      <c r="P461" s="34">
        <v>5070000</v>
      </c>
      <c r="Q461" s="67"/>
      <c r="R461" s="34">
        <v>0</v>
      </c>
      <c r="S461" s="77">
        <f>P461-R461</f>
        <v>5070000</v>
      </c>
      <c r="T461" s="78">
        <f>R461/P461*100</f>
        <v>0</v>
      </c>
      <c r="U461" s="69"/>
      <c r="V461" s="79"/>
      <c r="W461" s="71"/>
      <c r="X461" s="223"/>
      <c r="AB461" s="73"/>
    </row>
    <row r="462" spans="1:28" s="72" customFormat="1" ht="15.75" customHeight="1" hidden="1">
      <c r="A462" s="35" t="s">
        <v>20</v>
      </c>
      <c r="B462" s="31">
        <v>15</v>
      </c>
      <c r="C462" s="31" t="s">
        <v>20</v>
      </c>
      <c r="D462" s="31">
        <v>15</v>
      </c>
      <c r="E462" s="31" t="s">
        <v>10</v>
      </c>
      <c r="F462" s="31" t="s">
        <v>9</v>
      </c>
      <c r="G462" s="31" t="s">
        <v>68</v>
      </c>
      <c r="H462" s="31">
        <v>18</v>
      </c>
      <c r="I462" s="31" t="s">
        <v>35</v>
      </c>
      <c r="J462" s="31" t="s">
        <v>47</v>
      </c>
      <c r="K462" s="31" t="s">
        <v>47</v>
      </c>
      <c r="L462" s="31" t="s">
        <v>126</v>
      </c>
      <c r="M462" s="31" t="s">
        <v>13</v>
      </c>
      <c r="N462" s="33"/>
      <c r="O462" s="32" t="s">
        <v>62</v>
      </c>
      <c r="P462" s="34">
        <v>1556000</v>
      </c>
      <c r="Q462" s="67"/>
      <c r="R462" s="34">
        <v>1556000</v>
      </c>
      <c r="S462" s="77">
        <f>P462-R462</f>
        <v>0</v>
      </c>
      <c r="T462" s="78">
        <f>R462/P462*100</f>
        <v>100</v>
      </c>
      <c r="U462" s="69"/>
      <c r="V462" s="79"/>
      <c r="W462" s="71"/>
      <c r="X462" s="223"/>
      <c r="AB462" s="73"/>
    </row>
    <row r="463" spans="1:28" s="72" customFormat="1" ht="15.75" customHeight="1" hidden="1">
      <c r="A463" s="35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3"/>
      <c r="O463" s="32"/>
      <c r="P463" s="34"/>
      <c r="Q463" s="67"/>
      <c r="R463" s="77"/>
      <c r="S463" s="77"/>
      <c r="T463" s="78"/>
      <c r="U463" s="69"/>
      <c r="V463" s="79"/>
      <c r="W463" s="71"/>
      <c r="X463" s="223"/>
      <c r="AB463" s="73"/>
    </row>
    <row r="464" spans="1:28" s="58" customFormat="1" ht="16.5" customHeight="1" hidden="1">
      <c r="A464" s="26" t="s">
        <v>20</v>
      </c>
      <c r="B464" s="27">
        <v>15</v>
      </c>
      <c r="C464" s="27" t="s">
        <v>20</v>
      </c>
      <c r="D464" s="27">
        <v>15</v>
      </c>
      <c r="E464" s="27" t="s">
        <v>10</v>
      </c>
      <c r="F464" s="27" t="s">
        <v>9</v>
      </c>
      <c r="G464" s="27" t="s">
        <v>68</v>
      </c>
      <c r="H464" s="27">
        <v>18</v>
      </c>
      <c r="I464" s="27" t="s">
        <v>35</v>
      </c>
      <c r="J464" s="27" t="s">
        <v>47</v>
      </c>
      <c r="K464" s="27" t="s">
        <v>47</v>
      </c>
      <c r="L464" s="27" t="s">
        <v>130</v>
      </c>
      <c r="M464" s="27"/>
      <c r="N464" s="28"/>
      <c r="O464" s="29" t="s">
        <v>273</v>
      </c>
      <c r="P464" s="30">
        <f>P465</f>
        <v>6000000</v>
      </c>
      <c r="Q464" s="30">
        <f>Q465</f>
        <v>0</v>
      </c>
      <c r="R464" s="30">
        <f>R465</f>
        <v>3000000</v>
      </c>
      <c r="S464" s="30">
        <f>S465</f>
        <v>3000000</v>
      </c>
      <c r="T464" s="55">
        <f>R464/P464*100</f>
        <v>50</v>
      </c>
      <c r="U464" s="83"/>
      <c r="V464" s="84"/>
      <c r="W464" s="57"/>
      <c r="X464" s="223"/>
      <c r="AB464" s="59"/>
    </row>
    <row r="465" spans="1:28" s="72" customFormat="1" ht="16.5" customHeight="1" hidden="1">
      <c r="A465" s="35" t="s">
        <v>20</v>
      </c>
      <c r="B465" s="31">
        <v>15</v>
      </c>
      <c r="C465" s="31" t="s">
        <v>20</v>
      </c>
      <c r="D465" s="31">
        <v>15</v>
      </c>
      <c r="E465" s="31" t="s">
        <v>10</v>
      </c>
      <c r="F465" s="31" t="s">
        <v>9</v>
      </c>
      <c r="G465" s="31" t="s">
        <v>68</v>
      </c>
      <c r="H465" s="31">
        <v>18</v>
      </c>
      <c r="I465" s="31" t="s">
        <v>35</v>
      </c>
      <c r="J465" s="31" t="s">
        <v>47</v>
      </c>
      <c r="K465" s="31" t="s">
        <v>47</v>
      </c>
      <c r="L465" s="31" t="s">
        <v>130</v>
      </c>
      <c r="M465" s="31" t="s">
        <v>10</v>
      </c>
      <c r="N465" s="33"/>
      <c r="O465" s="32" t="s">
        <v>188</v>
      </c>
      <c r="P465" s="34">
        <v>6000000</v>
      </c>
      <c r="Q465" s="67"/>
      <c r="R465" s="34">
        <v>3000000</v>
      </c>
      <c r="S465" s="77">
        <f>P465-R465</f>
        <v>3000000</v>
      </c>
      <c r="T465" s="78">
        <f>R465/P465*100</f>
        <v>50</v>
      </c>
      <c r="U465" s="69"/>
      <c r="V465" s="79"/>
      <c r="W465" s="71"/>
      <c r="X465" s="223"/>
      <c r="AB465" s="73"/>
    </row>
    <row r="466" spans="1:28" s="72" customFormat="1" ht="15.75" customHeight="1" hidden="1">
      <c r="A466" s="35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3"/>
      <c r="O466" s="32"/>
      <c r="P466" s="34"/>
      <c r="Q466" s="67"/>
      <c r="R466" s="77"/>
      <c r="S466" s="77"/>
      <c r="T466" s="78"/>
      <c r="U466" s="69"/>
      <c r="V466" s="79"/>
      <c r="W466" s="71"/>
      <c r="X466" s="223"/>
      <c r="AB466" s="73"/>
    </row>
    <row r="467" spans="1:28" s="58" customFormat="1" ht="15.75" customHeight="1" hidden="1">
      <c r="A467" s="26" t="s">
        <v>20</v>
      </c>
      <c r="B467" s="27">
        <v>15</v>
      </c>
      <c r="C467" s="27" t="s">
        <v>20</v>
      </c>
      <c r="D467" s="27">
        <v>15</v>
      </c>
      <c r="E467" s="27" t="s">
        <v>10</v>
      </c>
      <c r="F467" s="27" t="s">
        <v>9</v>
      </c>
      <c r="G467" s="27" t="s">
        <v>68</v>
      </c>
      <c r="H467" s="27">
        <v>18</v>
      </c>
      <c r="I467" s="27" t="s">
        <v>35</v>
      </c>
      <c r="J467" s="27" t="s">
        <v>47</v>
      </c>
      <c r="K467" s="27" t="s">
        <v>47</v>
      </c>
      <c r="L467" s="27" t="s">
        <v>133</v>
      </c>
      <c r="M467" s="27"/>
      <c r="N467" s="28"/>
      <c r="O467" s="29" t="s">
        <v>164</v>
      </c>
      <c r="P467" s="30">
        <f>SUM(P468:P469)</f>
        <v>13200000</v>
      </c>
      <c r="Q467" s="30">
        <f>Q468</f>
        <v>0</v>
      </c>
      <c r="R467" s="30">
        <f>SUM(R468:R469)</f>
        <v>2655000</v>
      </c>
      <c r="S467" s="30">
        <f>SUM(S468:S469)</f>
        <v>10545000</v>
      </c>
      <c r="T467" s="55">
        <f>R467/P467*100</f>
        <v>20.113636363636363</v>
      </c>
      <c r="U467" s="83"/>
      <c r="V467" s="84"/>
      <c r="W467" s="57"/>
      <c r="X467" s="223"/>
      <c r="AB467" s="59"/>
    </row>
    <row r="468" spans="1:28" s="72" customFormat="1" ht="15.75" customHeight="1" hidden="1">
      <c r="A468" s="35" t="s">
        <v>20</v>
      </c>
      <c r="B468" s="31">
        <v>15</v>
      </c>
      <c r="C468" s="31" t="s">
        <v>20</v>
      </c>
      <c r="D468" s="31">
        <v>15</v>
      </c>
      <c r="E468" s="31" t="s">
        <v>10</v>
      </c>
      <c r="F468" s="31" t="s">
        <v>9</v>
      </c>
      <c r="G468" s="31" t="s">
        <v>68</v>
      </c>
      <c r="H468" s="31">
        <v>18</v>
      </c>
      <c r="I468" s="31" t="s">
        <v>35</v>
      </c>
      <c r="J468" s="31" t="s">
        <v>47</v>
      </c>
      <c r="K468" s="31" t="s">
        <v>47</v>
      </c>
      <c r="L468" s="31" t="s">
        <v>133</v>
      </c>
      <c r="M468" s="31" t="s">
        <v>10</v>
      </c>
      <c r="N468" s="33"/>
      <c r="O468" s="32" t="s">
        <v>165</v>
      </c>
      <c r="P468" s="34">
        <v>7800000</v>
      </c>
      <c r="Q468" s="67"/>
      <c r="R468" s="34">
        <v>2655000</v>
      </c>
      <c r="S468" s="77">
        <f>P468-R468</f>
        <v>5145000</v>
      </c>
      <c r="T468" s="78">
        <f>R468/P468*100</f>
        <v>34.03846153846154</v>
      </c>
      <c r="U468" s="69"/>
      <c r="V468" s="79"/>
      <c r="W468" s="71"/>
      <c r="X468" s="223"/>
      <c r="AB468" s="73"/>
    </row>
    <row r="469" spans="1:28" s="72" customFormat="1" ht="15.75" customHeight="1" hidden="1">
      <c r="A469" s="35" t="s">
        <v>20</v>
      </c>
      <c r="B469" s="31">
        <v>15</v>
      </c>
      <c r="C469" s="31" t="s">
        <v>20</v>
      </c>
      <c r="D469" s="31">
        <v>15</v>
      </c>
      <c r="E469" s="31" t="s">
        <v>10</v>
      </c>
      <c r="F469" s="31" t="s">
        <v>9</v>
      </c>
      <c r="G469" s="31" t="s">
        <v>68</v>
      </c>
      <c r="H469" s="31">
        <v>18</v>
      </c>
      <c r="I469" s="31" t="s">
        <v>35</v>
      </c>
      <c r="J469" s="31" t="s">
        <v>47</v>
      </c>
      <c r="K469" s="31" t="s">
        <v>47</v>
      </c>
      <c r="L469" s="31" t="s">
        <v>133</v>
      </c>
      <c r="M469" s="31" t="s">
        <v>13</v>
      </c>
      <c r="N469" s="33"/>
      <c r="O469" s="32" t="s">
        <v>277</v>
      </c>
      <c r="P469" s="34">
        <v>5400000</v>
      </c>
      <c r="Q469" s="67"/>
      <c r="R469" s="34">
        <v>0</v>
      </c>
      <c r="S469" s="77">
        <f>P469-R469</f>
        <v>5400000</v>
      </c>
      <c r="T469" s="78">
        <f>R469/P469*100</f>
        <v>0</v>
      </c>
      <c r="U469" s="69"/>
      <c r="V469" s="79"/>
      <c r="W469" s="71"/>
      <c r="X469" s="223"/>
      <c r="AB469" s="73"/>
    </row>
    <row r="470" spans="1:28" s="72" customFormat="1" ht="15.75" customHeight="1" hidden="1">
      <c r="A470" s="35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3"/>
      <c r="O470" s="32"/>
      <c r="P470" s="34"/>
      <c r="Q470" s="67"/>
      <c r="R470" s="77"/>
      <c r="S470" s="77"/>
      <c r="T470" s="78"/>
      <c r="U470" s="69"/>
      <c r="V470" s="79"/>
      <c r="W470" s="71"/>
      <c r="X470" s="223"/>
      <c r="AB470" s="73"/>
    </row>
    <row r="471" spans="1:28" s="58" customFormat="1" ht="16.5" customHeight="1" hidden="1">
      <c r="A471" s="26" t="s">
        <v>20</v>
      </c>
      <c r="B471" s="27">
        <v>15</v>
      </c>
      <c r="C471" s="27" t="s">
        <v>20</v>
      </c>
      <c r="D471" s="27">
        <v>15</v>
      </c>
      <c r="E471" s="27" t="s">
        <v>10</v>
      </c>
      <c r="F471" s="27" t="s">
        <v>9</v>
      </c>
      <c r="G471" s="27" t="s">
        <v>68</v>
      </c>
      <c r="H471" s="27">
        <v>18</v>
      </c>
      <c r="I471" s="27" t="s">
        <v>35</v>
      </c>
      <c r="J471" s="27" t="s">
        <v>47</v>
      </c>
      <c r="K471" s="27" t="s">
        <v>47</v>
      </c>
      <c r="L471" s="27" t="s">
        <v>136</v>
      </c>
      <c r="M471" s="27"/>
      <c r="N471" s="28"/>
      <c r="O471" s="29" t="s">
        <v>232</v>
      </c>
      <c r="P471" s="30">
        <f>P472</f>
        <v>10600000</v>
      </c>
      <c r="Q471" s="30">
        <f>Q472</f>
        <v>0</v>
      </c>
      <c r="R471" s="30">
        <f>R472</f>
        <v>10600000</v>
      </c>
      <c r="S471" s="30">
        <f>S472</f>
        <v>0</v>
      </c>
      <c r="T471" s="55">
        <f>R471/P471*100</f>
        <v>100</v>
      </c>
      <c r="U471" s="83"/>
      <c r="V471" s="84"/>
      <c r="W471" s="57"/>
      <c r="X471" s="223"/>
      <c r="AB471" s="59"/>
    </row>
    <row r="472" spans="1:28" s="72" customFormat="1" ht="16.5" customHeight="1" hidden="1">
      <c r="A472" s="35" t="s">
        <v>20</v>
      </c>
      <c r="B472" s="31">
        <v>15</v>
      </c>
      <c r="C472" s="31" t="s">
        <v>20</v>
      </c>
      <c r="D472" s="31">
        <v>15</v>
      </c>
      <c r="E472" s="31" t="s">
        <v>10</v>
      </c>
      <c r="F472" s="31" t="s">
        <v>9</v>
      </c>
      <c r="G472" s="31" t="s">
        <v>68</v>
      </c>
      <c r="H472" s="31">
        <v>18</v>
      </c>
      <c r="I472" s="31" t="s">
        <v>35</v>
      </c>
      <c r="J472" s="31" t="s">
        <v>47</v>
      </c>
      <c r="K472" s="31" t="s">
        <v>47</v>
      </c>
      <c r="L472" s="31" t="s">
        <v>136</v>
      </c>
      <c r="M472" s="31" t="s">
        <v>22</v>
      </c>
      <c r="N472" s="33"/>
      <c r="O472" s="32" t="s">
        <v>202</v>
      </c>
      <c r="P472" s="34">
        <v>10600000</v>
      </c>
      <c r="Q472" s="67"/>
      <c r="R472" s="34">
        <v>10600000</v>
      </c>
      <c r="S472" s="77">
        <f>P472-R472</f>
        <v>0</v>
      </c>
      <c r="T472" s="78">
        <f>R472/P472*100</f>
        <v>100</v>
      </c>
      <c r="U472" s="69"/>
      <c r="V472" s="79"/>
      <c r="W472" s="71"/>
      <c r="X472" s="223"/>
      <c r="AB472" s="73"/>
    </row>
    <row r="473" spans="1:28" s="72" customFormat="1" ht="15.75" customHeight="1" hidden="1">
      <c r="A473" s="35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3"/>
      <c r="O473" s="32"/>
      <c r="P473" s="34"/>
      <c r="Q473" s="67"/>
      <c r="R473" s="77"/>
      <c r="S473" s="77"/>
      <c r="T473" s="78"/>
      <c r="U473" s="69"/>
      <c r="V473" s="79"/>
      <c r="W473" s="71"/>
      <c r="X473" s="223"/>
      <c r="AB473" s="73"/>
    </row>
    <row r="474" spans="1:28" s="58" customFormat="1" ht="15.75" customHeight="1" hidden="1">
      <c r="A474" s="26" t="s">
        <v>20</v>
      </c>
      <c r="B474" s="27">
        <v>15</v>
      </c>
      <c r="C474" s="27" t="s">
        <v>20</v>
      </c>
      <c r="D474" s="27">
        <v>15</v>
      </c>
      <c r="E474" s="27" t="s">
        <v>10</v>
      </c>
      <c r="F474" s="27" t="s">
        <v>9</v>
      </c>
      <c r="G474" s="27" t="s">
        <v>68</v>
      </c>
      <c r="H474" s="27">
        <v>18</v>
      </c>
      <c r="I474" s="27" t="s">
        <v>35</v>
      </c>
      <c r="J474" s="27" t="s">
        <v>47</v>
      </c>
      <c r="K474" s="27" t="s">
        <v>47</v>
      </c>
      <c r="L474" s="27">
        <v>19</v>
      </c>
      <c r="M474" s="27"/>
      <c r="N474" s="28"/>
      <c r="O474" s="29" t="s">
        <v>52</v>
      </c>
      <c r="P474" s="30">
        <f>SUM(P475:P476)</f>
        <v>165550000</v>
      </c>
      <c r="Q474" s="30">
        <f>Q476</f>
        <v>0</v>
      </c>
      <c r="R474" s="30">
        <f>SUM(R475:R476)</f>
        <v>165378491</v>
      </c>
      <c r="S474" s="30">
        <f>SUM(S475:S476)</f>
        <v>171509</v>
      </c>
      <c r="T474" s="55">
        <f>R474/P474*100</f>
        <v>99.89640048323768</v>
      </c>
      <c r="U474" s="83"/>
      <c r="V474" s="84"/>
      <c r="W474" s="57"/>
      <c r="X474" s="223"/>
      <c r="AB474" s="59"/>
    </row>
    <row r="475" spans="1:28" s="72" customFormat="1" ht="15.75" customHeight="1" hidden="1">
      <c r="A475" s="35" t="s">
        <v>20</v>
      </c>
      <c r="B475" s="31">
        <v>15</v>
      </c>
      <c r="C475" s="31" t="s">
        <v>20</v>
      </c>
      <c r="D475" s="31">
        <v>15</v>
      </c>
      <c r="E475" s="31" t="s">
        <v>10</v>
      </c>
      <c r="F475" s="31" t="s">
        <v>9</v>
      </c>
      <c r="G475" s="31" t="s">
        <v>68</v>
      </c>
      <c r="H475" s="31">
        <v>18</v>
      </c>
      <c r="I475" s="31" t="s">
        <v>35</v>
      </c>
      <c r="J475" s="31" t="s">
        <v>47</v>
      </c>
      <c r="K475" s="31" t="s">
        <v>47</v>
      </c>
      <c r="L475" s="31">
        <v>19</v>
      </c>
      <c r="M475" s="31" t="s">
        <v>10</v>
      </c>
      <c r="N475" s="33"/>
      <c r="O475" s="32" t="s">
        <v>166</v>
      </c>
      <c r="P475" s="34">
        <v>51500000</v>
      </c>
      <c r="Q475" s="67"/>
      <c r="R475" s="77">
        <v>51500000</v>
      </c>
      <c r="S475" s="77">
        <f>P475-R475</f>
        <v>0</v>
      </c>
      <c r="T475" s="78">
        <f>R475/P475*100</f>
        <v>100</v>
      </c>
      <c r="U475" s="69"/>
      <c r="V475" s="79"/>
      <c r="W475" s="71"/>
      <c r="X475" s="223"/>
      <c r="AB475" s="73"/>
    </row>
    <row r="476" spans="1:28" s="72" customFormat="1" ht="15.75" customHeight="1" hidden="1">
      <c r="A476" s="35" t="s">
        <v>20</v>
      </c>
      <c r="B476" s="31">
        <v>15</v>
      </c>
      <c r="C476" s="31" t="s">
        <v>20</v>
      </c>
      <c r="D476" s="31">
        <v>15</v>
      </c>
      <c r="E476" s="31" t="s">
        <v>10</v>
      </c>
      <c r="F476" s="31" t="s">
        <v>9</v>
      </c>
      <c r="G476" s="31" t="s">
        <v>68</v>
      </c>
      <c r="H476" s="31">
        <v>18</v>
      </c>
      <c r="I476" s="31" t="s">
        <v>35</v>
      </c>
      <c r="J476" s="31" t="s">
        <v>47</v>
      </c>
      <c r="K476" s="31" t="s">
        <v>47</v>
      </c>
      <c r="L476" s="31">
        <v>19</v>
      </c>
      <c r="M476" s="31" t="s">
        <v>13</v>
      </c>
      <c r="N476" s="33"/>
      <c r="O476" s="32" t="s">
        <v>183</v>
      </c>
      <c r="P476" s="34">
        <v>114050000</v>
      </c>
      <c r="Q476" s="67"/>
      <c r="R476" s="77">
        <v>113878491</v>
      </c>
      <c r="S476" s="77">
        <f>P476-R476</f>
        <v>171509</v>
      </c>
      <c r="T476" s="78">
        <f>R476/P476*100</f>
        <v>99.84961946514687</v>
      </c>
      <c r="U476" s="69"/>
      <c r="V476" s="79"/>
      <c r="W476" s="71"/>
      <c r="X476" s="223"/>
      <c r="AB476" s="73"/>
    </row>
    <row r="477" spans="1:28" s="72" customFormat="1" ht="15.75" customHeight="1" hidden="1">
      <c r="A477" s="35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3"/>
      <c r="O477" s="32"/>
      <c r="P477" s="34"/>
      <c r="Q477" s="67"/>
      <c r="R477" s="34"/>
      <c r="S477" s="77"/>
      <c r="T477" s="78"/>
      <c r="U477" s="69"/>
      <c r="V477" s="79"/>
      <c r="W477" s="71"/>
      <c r="X477" s="223"/>
      <c r="AB477" s="73"/>
    </row>
    <row r="478" spans="1:28" s="58" customFormat="1" ht="22.5" customHeight="1" hidden="1">
      <c r="A478" s="26" t="s">
        <v>20</v>
      </c>
      <c r="B478" s="27">
        <v>15</v>
      </c>
      <c r="C478" s="27" t="s">
        <v>20</v>
      </c>
      <c r="D478" s="27">
        <v>15</v>
      </c>
      <c r="E478" s="27" t="s">
        <v>10</v>
      </c>
      <c r="F478" s="27" t="s">
        <v>9</v>
      </c>
      <c r="G478" s="27" t="s">
        <v>68</v>
      </c>
      <c r="H478" s="27">
        <v>18</v>
      </c>
      <c r="I478" s="27" t="s">
        <v>35</v>
      </c>
      <c r="J478" s="27" t="s">
        <v>47</v>
      </c>
      <c r="K478" s="27" t="s">
        <v>35</v>
      </c>
      <c r="L478" s="27" t="s">
        <v>131</v>
      </c>
      <c r="M478" s="27"/>
      <c r="N478" s="28"/>
      <c r="O478" s="29" t="s">
        <v>203</v>
      </c>
      <c r="P478" s="30">
        <f>SUM(P479:P480)</f>
        <v>491300000</v>
      </c>
      <c r="Q478" s="30">
        <f>Q479</f>
        <v>0</v>
      </c>
      <c r="R478" s="30">
        <f>SUM(R479:R480)</f>
        <v>484480000</v>
      </c>
      <c r="S478" s="30">
        <f>SUM(S479:S480)</f>
        <v>6820000</v>
      </c>
      <c r="T478" s="55">
        <f>R478/P478*100</f>
        <v>98.61184612253206</v>
      </c>
      <c r="U478" s="83"/>
      <c r="V478" s="84"/>
      <c r="W478" s="57"/>
      <c r="X478" s="223"/>
      <c r="AB478" s="59"/>
    </row>
    <row r="479" spans="1:28" s="72" customFormat="1" ht="15.75" customHeight="1" hidden="1">
      <c r="A479" s="35" t="s">
        <v>20</v>
      </c>
      <c r="B479" s="31">
        <v>15</v>
      </c>
      <c r="C479" s="31" t="s">
        <v>20</v>
      </c>
      <c r="D479" s="31">
        <v>15</v>
      </c>
      <c r="E479" s="31" t="s">
        <v>10</v>
      </c>
      <c r="F479" s="31" t="s">
        <v>9</v>
      </c>
      <c r="G479" s="31" t="s">
        <v>68</v>
      </c>
      <c r="H479" s="31">
        <v>18</v>
      </c>
      <c r="I479" s="31" t="s">
        <v>35</v>
      </c>
      <c r="J479" s="31" t="s">
        <v>47</v>
      </c>
      <c r="K479" s="31" t="s">
        <v>35</v>
      </c>
      <c r="L479" s="31" t="s">
        <v>131</v>
      </c>
      <c r="M479" s="31" t="s">
        <v>14</v>
      </c>
      <c r="N479" s="33"/>
      <c r="O479" s="32" t="s">
        <v>186</v>
      </c>
      <c r="P479" s="34">
        <v>346800000</v>
      </c>
      <c r="Q479" s="67"/>
      <c r="R479" s="34">
        <v>340000000</v>
      </c>
      <c r="S479" s="77">
        <f>P479-R479</f>
        <v>6800000</v>
      </c>
      <c r="T479" s="78">
        <f>R479/P479*100</f>
        <v>98.0392156862745</v>
      </c>
      <c r="U479" s="69"/>
      <c r="V479" s="79"/>
      <c r="W479" s="71"/>
      <c r="X479" s="223"/>
      <c r="AB479" s="73"/>
    </row>
    <row r="480" spans="1:28" s="72" customFormat="1" ht="15.75" customHeight="1" hidden="1">
      <c r="A480" s="35" t="s">
        <v>20</v>
      </c>
      <c r="B480" s="31">
        <v>15</v>
      </c>
      <c r="C480" s="31" t="s">
        <v>20</v>
      </c>
      <c r="D480" s="31">
        <v>15</v>
      </c>
      <c r="E480" s="31" t="s">
        <v>10</v>
      </c>
      <c r="F480" s="31" t="s">
        <v>9</v>
      </c>
      <c r="G480" s="31" t="s">
        <v>68</v>
      </c>
      <c r="H480" s="31">
        <v>18</v>
      </c>
      <c r="I480" s="31" t="s">
        <v>35</v>
      </c>
      <c r="J480" s="31" t="s">
        <v>47</v>
      </c>
      <c r="K480" s="31" t="s">
        <v>35</v>
      </c>
      <c r="L480" s="31" t="s">
        <v>131</v>
      </c>
      <c r="M480" s="31" t="s">
        <v>22</v>
      </c>
      <c r="N480" s="33"/>
      <c r="O480" s="32" t="s">
        <v>204</v>
      </c>
      <c r="P480" s="34">
        <v>144500000</v>
      </c>
      <c r="Q480" s="67"/>
      <c r="R480" s="34">
        <v>144480000</v>
      </c>
      <c r="S480" s="77">
        <f>P480-R480</f>
        <v>20000</v>
      </c>
      <c r="T480" s="78">
        <f>R480/P480*100</f>
        <v>99.98615916955018</v>
      </c>
      <c r="U480" s="69"/>
      <c r="V480" s="79"/>
      <c r="W480" s="71"/>
      <c r="X480" s="223"/>
      <c r="AB480" s="73"/>
    </row>
    <row r="481" spans="1:28" s="72" customFormat="1" ht="15.75" customHeight="1" hidden="1">
      <c r="A481" s="35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3"/>
      <c r="O481" s="32"/>
      <c r="P481" s="34"/>
      <c r="Q481" s="67"/>
      <c r="R481" s="34"/>
      <c r="S481" s="77"/>
      <c r="T481" s="78"/>
      <c r="U481" s="69"/>
      <c r="V481" s="79"/>
      <c r="W481" s="71"/>
      <c r="X481" s="223"/>
      <c r="AB481" s="73"/>
    </row>
    <row r="482" spans="1:28" s="72" customFormat="1" ht="22.5" customHeight="1">
      <c r="A482" s="35" t="s">
        <v>20</v>
      </c>
      <c r="B482" s="31">
        <v>15</v>
      </c>
      <c r="C482" s="31" t="s">
        <v>20</v>
      </c>
      <c r="D482" s="31">
        <v>15</v>
      </c>
      <c r="E482" s="31" t="s">
        <v>10</v>
      </c>
      <c r="F482" s="31" t="s">
        <v>9</v>
      </c>
      <c r="G482" s="31" t="s">
        <v>68</v>
      </c>
      <c r="H482" s="31">
        <v>18</v>
      </c>
      <c r="I482" s="31" t="s">
        <v>35</v>
      </c>
      <c r="J482" s="31" t="s">
        <v>47</v>
      </c>
      <c r="K482" s="31" t="s">
        <v>338</v>
      </c>
      <c r="L482" s="31"/>
      <c r="M482" s="31"/>
      <c r="N482" s="33"/>
      <c r="O482" s="32" t="s">
        <v>339</v>
      </c>
      <c r="P482" s="34">
        <f>P484</f>
        <v>8000000</v>
      </c>
      <c r="Q482" s="34">
        <f>Q484</f>
        <v>0</v>
      </c>
      <c r="R482" s="34">
        <f>R484</f>
        <v>8000000</v>
      </c>
      <c r="S482" s="34">
        <f>S484</f>
        <v>0</v>
      </c>
      <c r="T482" s="78">
        <f>R482/P482*100</f>
        <v>100</v>
      </c>
      <c r="U482" s="69"/>
      <c r="V482" s="79"/>
      <c r="W482" s="71"/>
      <c r="X482" s="191"/>
      <c r="AB482" s="73"/>
    </row>
    <row r="483" spans="1:28" s="72" customFormat="1" ht="12.75" customHeight="1" hidden="1">
      <c r="A483" s="26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8"/>
      <c r="O483" s="29"/>
      <c r="P483" s="30"/>
      <c r="Q483" s="30"/>
      <c r="R483" s="30"/>
      <c r="S483" s="30"/>
      <c r="T483" s="78"/>
      <c r="U483" s="69"/>
      <c r="V483" s="79"/>
      <c r="W483" s="71"/>
      <c r="X483" s="190"/>
      <c r="AB483" s="73"/>
    </row>
    <row r="484" spans="1:28" s="58" customFormat="1" ht="15.75" customHeight="1" hidden="1">
      <c r="A484" s="26" t="s">
        <v>20</v>
      </c>
      <c r="B484" s="27">
        <v>15</v>
      </c>
      <c r="C484" s="27" t="s">
        <v>20</v>
      </c>
      <c r="D484" s="27">
        <v>15</v>
      </c>
      <c r="E484" s="27" t="s">
        <v>10</v>
      </c>
      <c r="F484" s="27" t="s">
        <v>9</v>
      </c>
      <c r="G484" s="27" t="s">
        <v>68</v>
      </c>
      <c r="H484" s="27">
        <v>18</v>
      </c>
      <c r="I484" s="27" t="s">
        <v>35</v>
      </c>
      <c r="J484" s="27" t="s">
        <v>47</v>
      </c>
      <c r="K484" s="27" t="s">
        <v>338</v>
      </c>
      <c r="L484" s="27" t="s">
        <v>129</v>
      </c>
      <c r="M484" s="27"/>
      <c r="N484" s="28"/>
      <c r="O484" s="29" t="s">
        <v>355</v>
      </c>
      <c r="P484" s="30">
        <f>P485</f>
        <v>8000000</v>
      </c>
      <c r="Q484" s="30">
        <f>Q485</f>
        <v>0</v>
      </c>
      <c r="R484" s="30">
        <f>R485</f>
        <v>8000000</v>
      </c>
      <c r="S484" s="30">
        <f>S485</f>
        <v>0</v>
      </c>
      <c r="T484" s="55">
        <f>R484/P484*100</f>
        <v>100</v>
      </c>
      <c r="U484" s="83"/>
      <c r="V484" s="84"/>
      <c r="W484" s="57"/>
      <c r="X484" s="190"/>
      <c r="AB484" s="59"/>
    </row>
    <row r="485" spans="1:28" s="72" customFormat="1" ht="15.75" customHeight="1" hidden="1">
      <c r="A485" s="35" t="s">
        <v>20</v>
      </c>
      <c r="B485" s="31">
        <v>15</v>
      </c>
      <c r="C485" s="31" t="s">
        <v>20</v>
      </c>
      <c r="D485" s="31">
        <v>15</v>
      </c>
      <c r="E485" s="31" t="s">
        <v>10</v>
      </c>
      <c r="F485" s="31" t="s">
        <v>9</v>
      </c>
      <c r="G485" s="31" t="s">
        <v>68</v>
      </c>
      <c r="H485" s="31">
        <v>18</v>
      </c>
      <c r="I485" s="31" t="s">
        <v>35</v>
      </c>
      <c r="J485" s="31" t="s">
        <v>47</v>
      </c>
      <c r="K485" s="31" t="s">
        <v>338</v>
      </c>
      <c r="L485" s="31" t="s">
        <v>129</v>
      </c>
      <c r="M485" s="31" t="s">
        <v>30</v>
      </c>
      <c r="N485" s="33"/>
      <c r="O485" s="32" t="s">
        <v>356</v>
      </c>
      <c r="P485" s="34">
        <v>8000000</v>
      </c>
      <c r="Q485" s="67"/>
      <c r="R485" s="77">
        <v>8000000</v>
      </c>
      <c r="S485" s="77">
        <f>P485-R485</f>
        <v>0</v>
      </c>
      <c r="T485" s="78">
        <f>R485/P485*100</f>
        <v>100</v>
      </c>
      <c r="U485" s="69"/>
      <c r="V485" s="79"/>
      <c r="W485" s="71"/>
      <c r="X485" s="190"/>
      <c r="AB485" s="73"/>
    </row>
    <row r="486" spans="1:28" s="72" customFormat="1" ht="15.75" customHeight="1">
      <c r="A486" s="26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8"/>
      <c r="O486" s="29"/>
      <c r="P486" s="30"/>
      <c r="Q486" s="67"/>
      <c r="R486" s="77"/>
      <c r="S486" s="67"/>
      <c r="T486" s="78"/>
      <c r="U486" s="69"/>
      <c r="V486" s="79"/>
      <c r="W486" s="71"/>
      <c r="X486" s="190"/>
      <c r="AB486" s="73"/>
    </row>
    <row r="487" spans="1:28" s="163" customFormat="1" ht="36.75" customHeight="1">
      <c r="A487" s="154" t="s">
        <v>20</v>
      </c>
      <c r="B487" s="155">
        <v>15</v>
      </c>
      <c r="C487" s="155" t="s">
        <v>20</v>
      </c>
      <c r="D487" s="155">
        <v>15</v>
      </c>
      <c r="E487" s="155" t="s">
        <v>10</v>
      </c>
      <c r="F487" s="155" t="s">
        <v>9</v>
      </c>
      <c r="G487" s="155" t="s">
        <v>68</v>
      </c>
      <c r="H487" s="155">
        <v>19</v>
      </c>
      <c r="I487" s="155"/>
      <c r="J487" s="155"/>
      <c r="K487" s="155"/>
      <c r="L487" s="155"/>
      <c r="M487" s="155"/>
      <c r="N487" s="156"/>
      <c r="O487" s="157" t="s">
        <v>360</v>
      </c>
      <c r="P487" s="158">
        <f>P489+P494</f>
        <v>138270000</v>
      </c>
      <c r="Q487" s="158" t="e">
        <f>#REF!+Q489</f>
        <v>#REF!</v>
      </c>
      <c r="R487" s="158">
        <f>R489+R494</f>
        <v>131047000</v>
      </c>
      <c r="S487" s="158">
        <f>S489+S494</f>
        <v>7223000</v>
      </c>
      <c r="T487" s="159">
        <f>R487/P487*100</f>
        <v>94.77616258045852</v>
      </c>
      <c r="U487" s="160"/>
      <c r="V487" s="161"/>
      <c r="W487" s="151"/>
      <c r="X487" s="190"/>
      <c r="AB487" s="164"/>
    </row>
    <row r="488" spans="1:28" s="72" customFormat="1" ht="15.75" customHeight="1" hidden="1">
      <c r="A488" s="26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8"/>
      <c r="O488" s="29"/>
      <c r="P488" s="30"/>
      <c r="Q488" s="67"/>
      <c r="R488" s="30"/>
      <c r="S488" s="30"/>
      <c r="T488" s="78"/>
      <c r="U488" s="69"/>
      <c r="V488" s="79"/>
      <c r="W488" s="71"/>
      <c r="X488" s="190"/>
      <c r="AB488" s="73"/>
    </row>
    <row r="489" spans="1:28" s="72" customFormat="1" ht="26.25" customHeight="1">
      <c r="A489" s="35" t="s">
        <v>20</v>
      </c>
      <c r="B489" s="31">
        <v>15</v>
      </c>
      <c r="C489" s="31" t="s">
        <v>20</v>
      </c>
      <c r="D489" s="31">
        <v>15</v>
      </c>
      <c r="E489" s="31" t="s">
        <v>10</v>
      </c>
      <c r="F489" s="31" t="s">
        <v>9</v>
      </c>
      <c r="G489" s="31" t="s">
        <v>68</v>
      </c>
      <c r="H489" s="31">
        <v>19</v>
      </c>
      <c r="I489" s="31" t="s">
        <v>35</v>
      </c>
      <c r="J489" s="31" t="s">
        <v>47</v>
      </c>
      <c r="K489" s="31" t="s">
        <v>47</v>
      </c>
      <c r="L489" s="31"/>
      <c r="M489" s="31"/>
      <c r="N489" s="33"/>
      <c r="O489" s="231" t="s">
        <v>49</v>
      </c>
      <c r="P489" s="34">
        <f>P491</f>
        <v>50000000</v>
      </c>
      <c r="Q489" s="34" t="e">
        <f>Q494+#REF!+#REF!+#REF!</f>
        <v>#REF!</v>
      </c>
      <c r="R489" s="34">
        <f>R491</f>
        <v>49543000</v>
      </c>
      <c r="S489" s="34">
        <f>S491</f>
        <v>457000</v>
      </c>
      <c r="T489" s="78">
        <f>R489/P489*100</f>
        <v>99.086</v>
      </c>
      <c r="U489" s="69"/>
      <c r="V489" s="79"/>
      <c r="W489" s="71"/>
      <c r="X489" s="191"/>
      <c r="AB489" s="73"/>
    </row>
    <row r="490" spans="1:28" s="72" customFormat="1" ht="15.75" customHeight="1" hidden="1">
      <c r="A490" s="26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8"/>
      <c r="O490" s="230"/>
      <c r="P490" s="30"/>
      <c r="Q490" s="30"/>
      <c r="R490" s="30"/>
      <c r="S490" s="30"/>
      <c r="T490" s="78"/>
      <c r="U490" s="69"/>
      <c r="V490" s="79"/>
      <c r="W490" s="71"/>
      <c r="X490" s="190"/>
      <c r="AB490" s="73"/>
    </row>
    <row r="491" spans="1:28" s="58" customFormat="1" ht="33" hidden="1">
      <c r="A491" s="26" t="s">
        <v>20</v>
      </c>
      <c r="B491" s="27">
        <v>15</v>
      </c>
      <c r="C491" s="27" t="s">
        <v>20</v>
      </c>
      <c r="D491" s="27">
        <v>15</v>
      </c>
      <c r="E491" s="27" t="s">
        <v>10</v>
      </c>
      <c r="F491" s="27" t="s">
        <v>9</v>
      </c>
      <c r="G491" s="27" t="s">
        <v>68</v>
      </c>
      <c r="H491" s="27">
        <v>19</v>
      </c>
      <c r="I491" s="27" t="s">
        <v>35</v>
      </c>
      <c r="J491" s="27" t="s">
        <v>47</v>
      </c>
      <c r="K491" s="27" t="s">
        <v>47</v>
      </c>
      <c r="L491" s="27" t="s">
        <v>357</v>
      </c>
      <c r="M491" s="27"/>
      <c r="N491" s="28"/>
      <c r="O491" s="234" t="s">
        <v>358</v>
      </c>
      <c r="P491" s="30">
        <f>P492</f>
        <v>50000000</v>
      </c>
      <c r="Q491" s="30">
        <f>SUM(Q492:Q493)</f>
        <v>0</v>
      </c>
      <c r="R491" s="30">
        <f>R492</f>
        <v>49543000</v>
      </c>
      <c r="S491" s="30">
        <f>S492</f>
        <v>457000</v>
      </c>
      <c r="T491" s="55">
        <f>R491/P491*100</f>
        <v>99.086</v>
      </c>
      <c r="U491" s="83"/>
      <c r="V491" s="84"/>
      <c r="W491" s="57"/>
      <c r="X491" s="190"/>
      <c r="AB491" s="59"/>
    </row>
    <row r="492" spans="1:28" s="72" customFormat="1" ht="33" hidden="1">
      <c r="A492" s="35" t="s">
        <v>20</v>
      </c>
      <c r="B492" s="31">
        <v>15</v>
      </c>
      <c r="C492" s="31" t="s">
        <v>20</v>
      </c>
      <c r="D492" s="31">
        <v>15</v>
      </c>
      <c r="E492" s="31" t="s">
        <v>10</v>
      </c>
      <c r="F492" s="31" t="s">
        <v>9</v>
      </c>
      <c r="G492" s="31" t="s">
        <v>68</v>
      </c>
      <c r="H492" s="31">
        <v>19</v>
      </c>
      <c r="I492" s="31" t="s">
        <v>35</v>
      </c>
      <c r="J492" s="31" t="s">
        <v>47</v>
      </c>
      <c r="K492" s="31" t="s">
        <v>47</v>
      </c>
      <c r="L492" s="31" t="s">
        <v>357</v>
      </c>
      <c r="M492" s="31" t="s">
        <v>14</v>
      </c>
      <c r="N492" s="33"/>
      <c r="O492" s="233" t="s">
        <v>359</v>
      </c>
      <c r="P492" s="34">
        <v>50000000</v>
      </c>
      <c r="Q492" s="67"/>
      <c r="R492" s="34">
        <v>49543000</v>
      </c>
      <c r="S492" s="77">
        <f>P492-R492</f>
        <v>457000</v>
      </c>
      <c r="T492" s="78">
        <f>R492/P492*100</f>
        <v>99.086</v>
      </c>
      <c r="U492" s="69"/>
      <c r="V492" s="79"/>
      <c r="W492" s="71"/>
      <c r="X492" s="190"/>
      <c r="AB492" s="73"/>
    </row>
    <row r="493" spans="1:28" s="72" customFormat="1" ht="15.75" customHeight="1" hidden="1">
      <c r="A493" s="26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8"/>
      <c r="O493" s="230"/>
      <c r="P493" s="30"/>
      <c r="Q493" s="30"/>
      <c r="R493" s="30"/>
      <c r="S493" s="30"/>
      <c r="T493" s="78"/>
      <c r="U493" s="69"/>
      <c r="V493" s="79"/>
      <c r="W493" s="71"/>
      <c r="X493" s="190"/>
      <c r="AB493" s="73"/>
    </row>
    <row r="494" spans="1:28" s="72" customFormat="1" ht="26.25" customHeight="1">
      <c r="A494" s="35" t="s">
        <v>20</v>
      </c>
      <c r="B494" s="31">
        <v>15</v>
      </c>
      <c r="C494" s="31" t="s">
        <v>20</v>
      </c>
      <c r="D494" s="31">
        <v>15</v>
      </c>
      <c r="E494" s="31" t="s">
        <v>10</v>
      </c>
      <c r="F494" s="31" t="s">
        <v>9</v>
      </c>
      <c r="G494" s="31" t="s">
        <v>68</v>
      </c>
      <c r="H494" s="31">
        <v>19</v>
      </c>
      <c r="I494" s="31" t="s">
        <v>35</v>
      </c>
      <c r="J494" s="31" t="s">
        <v>47</v>
      </c>
      <c r="K494" s="31" t="s">
        <v>35</v>
      </c>
      <c r="L494" s="31"/>
      <c r="M494" s="31"/>
      <c r="N494" s="33"/>
      <c r="O494" s="233" t="s">
        <v>102</v>
      </c>
      <c r="P494" s="34">
        <f>P496</f>
        <v>88270000</v>
      </c>
      <c r="Q494" s="34" t="e">
        <f>#REF!+#REF!+#REF!+Q498</f>
        <v>#REF!</v>
      </c>
      <c r="R494" s="34">
        <f>R496</f>
        <v>81504000</v>
      </c>
      <c r="S494" s="34">
        <f>S496</f>
        <v>6766000</v>
      </c>
      <c r="T494" s="78">
        <f>R494/P494*100</f>
        <v>92.33488161323213</v>
      </c>
      <c r="U494" s="69"/>
      <c r="V494" s="79"/>
      <c r="W494" s="71"/>
      <c r="X494" s="191"/>
      <c r="AB494" s="73"/>
    </row>
    <row r="495" spans="1:28" s="72" customFormat="1" ht="15.75" customHeight="1" hidden="1">
      <c r="A495" s="26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8"/>
      <c r="O495" s="235"/>
      <c r="P495" s="30"/>
      <c r="Q495" s="30"/>
      <c r="R495" s="30"/>
      <c r="S495" s="30"/>
      <c r="T495" s="78"/>
      <c r="U495" s="69"/>
      <c r="V495" s="79"/>
      <c r="W495" s="71"/>
      <c r="X495" s="190"/>
      <c r="AB495" s="73"/>
    </row>
    <row r="496" spans="1:28" s="58" customFormat="1" ht="18" hidden="1">
      <c r="A496" s="26" t="s">
        <v>20</v>
      </c>
      <c r="B496" s="27">
        <v>15</v>
      </c>
      <c r="C496" s="27" t="s">
        <v>20</v>
      </c>
      <c r="D496" s="27">
        <v>15</v>
      </c>
      <c r="E496" s="27" t="s">
        <v>10</v>
      </c>
      <c r="F496" s="27" t="s">
        <v>9</v>
      </c>
      <c r="G496" s="27" t="s">
        <v>68</v>
      </c>
      <c r="H496" s="27">
        <v>19</v>
      </c>
      <c r="I496" s="27" t="s">
        <v>35</v>
      </c>
      <c r="J496" s="27" t="s">
        <v>47</v>
      </c>
      <c r="K496" s="27" t="s">
        <v>35</v>
      </c>
      <c r="L496" s="27" t="s">
        <v>151</v>
      </c>
      <c r="M496" s="27"/>
      <c r="N496" s="28"/>
      <c r="O496" s="234" t="s">
        <v>285</v>
      </c>
      <c r="P496" s="30">
        <f>P497</f>
        <v>88270000</v>
      </c>
      <c r="Q496" s="30">
        <f>SUM(Q497:Q497)</f>
        <v>0</v>
      </c>
      <c r="R496" s="30">
        <f>R497</f>
        <v>81504000</v>
      </c>
      <c r="S496" s="30">
        <f>S497</f>
        <v>6766000</v>
      </c>
      <c r="T496" s="55">
        <f>R496/P496*100</f>
        <v>92.33488161323213</v>
      </c>
      <c r="U496" s="83"/>
      <c r="V496" s="84"/>
      <c r="W496" s="57"/>
      <c r="X496" s="190"/>
      <c r="AB496" s="59"/>
    </row>
    <row r="497" spans="1:28" s="72" customFormat="1" ht="18" hidden="1">
      <c r="A497" s="35" t="s">
        <v>20</v>
      </c>
      <c r="B497" s="31">
        <v>15</v>
      </c>
      <c r="C497" s="31" t="s">
        <v>20</v>
      </c>
      <c r="D497" s="31">
        <v>15</v>
      </c>
      <c r="E497" s="31" t="s">
        <v>10</v>
      </c>
      <c r="F497" s="31" t="s">
        <v>9</v>
      </c>
      <c r="G497" s="31" t="s">
        <v>68</v>
      </c>
      <c r="H497" s="31">
        <v>19</v>
      </c>
      <c r="I497" s="31" t="s">
        <v>35</v>
      </c>
      <c r="J497" s="31" t="s">
        <v>47</v>
      </c>
      <c r="K497" s="31" t="s">
        <v>35</v>
      </c>
      <c r="L497" s="31" t="s">
        <v>151</v>
      </c>
      <c r="M497" s="31" t="s">
        <v>13</v>
      </c>
      <c r="N497" s="33"/>
      <c r="O497" s="233" t="s">
        <v>286</v>
      </c>
      <c r="P497" s="34">
        <v>88270000</v>
      </c>
      <c r="Q497" s="67"/>
      <c r="R497" s="34">
        <v>81504000</v>
      </c>
      <c r="S497" s="77">
        <f>P497-R497</f>
        <v>6766000</v>
      </c>
      <c r="T497" s="78">
        <f>R497/P497*100</f>
        <v>92.33488161323213</v>
      </c>
      <c r="U497" s="69"/>
      <c r="V497" s="79"/>
      <c r="W497" s="71"/>
      <c r="X497" s="190"/>
      <c r="AB497" s="73"/>
    </row>
    <row r="498" spans="1:28" s="72" customFormat="1" ht="15.75" customHeight="1">
      <c r="A498" s="26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8"/>
      <c r="O498" s="29"/>
      <c r="P498" s="30"/>
      <c r="Q498" s="67"/>
      <c r="R498" s="77"/>
      <c r="S498" s="67"/>
      <c r="T498" s="78"/>
      <c r="U498" s="69"/>
      <c r="V498" s="79"/>
      <c r="W498" s="71"/>
      <c r="X498" s="190"/>
      <c r="AB498" s="73"/>
    </row>
    <row r="499" spans="1:28" s="163" customFormat="1" ht="36" customHeight="1">
      <c r="A499" s="154" t="s">
        <v>20</v>
      </c>
      <c r="B499" s="155">
        <v>15</v>
      </c>
      <c r="C499" s="155" t="s">
        <v>20</v>
      </c>
      <c r="D499" s="155">
        <v>15</v>
      </c>
      <c r="E499" s="155" t="s">
        <v>10</v>
      </c>
      <c r="F499" s="155" t="s">
        <v>9</v>
      </c>
      <c r="G499" s="155" t="s">
        <v>68</v>
      </c>
      <c r="H499" s="155">
        <v>20</v>
      </c>
      <c r="I499" s="155"/>
      <c r="J499" s="155"/>
      <c r="K499" s="155"/>
      <c r="L499" s="155"/>
      <c r="M499" s="155"/>
      <c r="N499" s="156"/>
      <c r="O499" s="157" t="s">
        <v>361</v>
      </c>
      <c r="P499" s="158">
        <f>P501</f>
        <v>171600000</v>
      </c>
      <c r="Q499" s="158" t="e">
        <f>#REF!+Q501</f>
        <v>#REF!</v>
      </c>
      <c r="R499" s="158">
        <f>R501</f>
        <v>147125000</v>
      </c>
      <c r="S499" s="158">
        <f>S501</f>
        <v>24475000</v>
      </c>
      <c r="T499" s="159">
        <f>R499/P499*100</f>
        <v>85.73717948717949</v>
      </c>
      <c r="U499" s="160"/>
      <c r="V499" s="161"/>
      <c r="W499" s="151"/>
      <c r="X499" s="190"/>
      <c r="AB499" s="164"/>
    </row>
    <row r="500" spans="1:28" s="72" customFormat="1" ht="15.75" customHeight="1" hidden="1">
      <c r="A500" s="35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3"/>
      <c r="O500" s="32"/>
      <c r="P500" s="34"/>
      <c r="Q500" s="34"/>
      <c r="R500" s="34"/>
      <c r="S500" s="34"/>
      <c r="T500" s="78"/>
      <c r="U500" s="69"/>
      <c r="V500" s="79"/>
      <c r="W500" s="71"/>
      <c r="X500" s="190"/>
      <c r="AB500" s="73"/>
    </row>
    <row r="501" spans="1:28" s="72" customFormat="1" ht="15.75" customHeight="1">
      <c r="A501" s="35" t="s">
        <v>20</v>
      </c>
      <c r="B501" s="31">
        <v>15</v>
      </c>
      <c r="C501" s="31" t="s">
        <v>20</v>
      </c>
      <c r="D501" s="31">
        <v>15</v>
      </c>
      <c r="E501" s="31" t="s">
        <v>10</v>
      </c>
      <c r="F501" s="31" t="s">
        <v>9</v>
      </c>
      <c r="G501" s="31" t="s">
        <v>68</v>
      </c>
      <c r="H501" s="31">
        <v>20</v>
      </c>
      <c r="I501" s="31" t="s">
        <v>35</v>
      </c>
      <c r="J501" s="31" t="s">
        <v>47</v>
      </c>
      <c r="K501" s="31" t="s">
        <v>47</v>
      </c>
      <c r="L501" s="31"/>
      <c r="M501" s="31"/>
      <c r="N501" s="33"/>
      <c r="O501" s="32" t="s">
        <v>49</v>
      </c>
      <c r="P501" s="34">
        <f>P503+P506+P511+P515+P518+P521+P524</f>
        <v>171600000</v>
      </c>
      <c r="Q501" s="34" t="e">
        <f>Q506+Q511+#REF!+#REF!+Q518+Q521</f>
        <v>#REF!</v>
      </c>
      <c r="R501" s="34">
        <f>R503+R506+R511+R515+R518+R521+R524</f>
        <v>147125000</v>
      </c>
      <c r="S501" s="34">
        <f>S503+S506+S511+S515+S518+S521+S524</f>
        <v>24475000</v>
      </c>
      <c r="T501" s="78">
        <f>R501/P501*100</f>
        <v>85.73717948717949</v>
      </c>
      <c r="U501" s="69"/>
      <c r="V501" s="79"/>
      <c r="W501" s="71"/>
      <c r="X501" s="191"/>
      <c r="AB501" s="73"/>
    </row>
    <row r="502" spans="1:28" s="72" customFormat="1" ht="15.75" customHeight="1" hidden="1">
      <c r="A502" s="35"/>
      <c r="B502" s="31"/>
      <c r="C502" s="31"/>
      <c r="D502" s="31"/>
      <c r="E502" s="31"/>
      <c r="F502" s="31"/>
      <c r="G502" s="31"/>
      <c r="H502" s="27"/>
      <c r="I502" s="31"/>
      <c r="J502" s="31"/>
      <c r="K502" s="31"/>
      <c r="L502" s="31"/>
      <c r="M502" s="31"/>
      <c r="N502" s="33"/>
      <c r="O502" s="32"/>
      <c r="P502" s="34"/>
      <c r="Q502" s="34"/>
      <c r="R502" s="34"/>
      <c r="S502" s="34"/>
      <c r="T502" s="78"/>
      <c r="U502" s="69"/>
      <c r="V502" s="79"/>
      <c r="W502" s="71"/>
      <c r="X502" s="223"/>
      <c r="AB502" s="73"/>
    </row>
    <row r="503" spans="1:28" s="58" customFormat="1" ht="15.75" customHeight="1" hidden="1">
      <c r="A503" s="26" t="s">
        <v>20</v>
      </c>
      <c r="B503" s="27">
        <v>15</v>
      </c>
      <c r="C503" s="27" t="s">
        <v>20</v>
      </c>
      <c r="D503" s="27">
        <v>15</v>
      </c>
      <c r="E503" s="27" t="s">
        <v>10</v>
      </c>
      <c r="F503" s="27" t="s">
        <v>9</v>
      </c>
      <c r="G503" s="27" t="s">
        <v>68</v>
      </c>
      <c r="H503" s="27" t="s">
        <v>69</v>
      </c>
      <c r="I503" s="27" t="s">
        <v>35</v>
      </c>
      <c r="J503" s="27" t="s">
        <v>47</v>
      </c>
      <c r="K503" s="27" t="s">
        <v>47</v>
      </c>
      <c r="L503" s="27" t="s">
        <v>125</v>
      </c>
      <c r="M503" s="27"/>
      <c r="N503" s="28"/>
      <c r="O503" s="29" t="s">
        <v>50</v>
      </c>
      <c r="P503" s="30">
        <f>P504</f>
        <v>780000</v>
      </c>
      <c r="Q503" s="30">
        <f>Q504</f>
        <v>0</v>
      </c>
      <c r="R503" s="30">
        <f>R504</f>
        <v>780000</v>
      </c>
      <c r="S503" s="30">
        <f>S504</f>
        <v>0</v>
      </c>
      <c r="T503" s="55">
        <f>R503/P503*100</f>
        <v>100</v>
      </c>
      <c r="U503" s="83"/>
      <c r="V503" s="84"/>
      <c r="W503" s="57"/>
      <c r="X503" s="223"/>
      <c r="AB503" s="59"/>
    </row>
    <row r="504" spans="1:28" s="72" customFormat="1" ht="15.75" customHeight="1" hidden="1">
      <c r="A504" s="35" t="s">
        <v>20</v>
      </c>
      <c r="B504" s="31">
        <v>15</v>
      </c>
      <c r="C504" s="31" t="s">
        <v>20</v>
      </c>
      <c r="D504" s="31">
        <v>15</v>
      </c>
      <c r="E504" s="31" t="s">
        <v>10</v>
      </c>
      <c r="F504" s="31" t="s">
        <v>9</v>
      </c>
      <c r="G504" s="31" t="s">
        <v>68</v>
      </c>
      <c r="H504" s="31" t="s">
        <v>69</v>
      </c>
      <c r="I504" s="31" t="s">
        <v>35</v>
      </c>
      <c r="J504" s="31" t="s">
        <v>47</v>
      </c>
      <c r="K504" s="31" t="s">
        <v>47</v>
      </c>
      <c r="L504" s="31" t="s">
        <v>125</v>
      </c>
      <c r="M504" s="31" t="s">
        <v>148</v>
      </c>
      <c r="N504" s="33"/>
      <c r="O504" s="32" t="s">
        <v>184</v>
      </c>
      <c r="P504" s="34">
        <v>780000</v>
      </c>
      <c r="Q504" s="67"/>
      <c r="R504" s="34">
        <v>780000</v>
      </c>
      <c r="S504" s="77">
        <f>P504-R504</f>
        <v>0</v>
      </c>
      <c r="T504" s="78">
        <f>R504/P504*100</f>
        <v>100</v>
      </c>
      <c r="U504" s="69"/>
      <c r="V504" s="79"/>
      <c r="W504" s="71"/>
      <c r="X504" s="223"/>
      <c r="AB504" s="73"/>
    </row>
    <row r="505" spans="1:28" s="72" customFormat="1" ht="15.75" customHeight="1" hidden="1">
      <c r="A505" s="35"/>
      <c r="B505" s="31"/>
      <c r="C505" s="31"/>
      <c r="D505" s="31"/>
      <c r="E505" s="31"/>
      <c r="F505" s="31"/>
      <c r="G505" s="31"/>
      <c r="H505" s="27"/>
      <c r="I505" s="31"/>
      <c r="J505" s="31"/>
      <c r="K505" s="31"/>
      <c r="L505" s="31"/>
      <c r="M505" s="31"/>
      <c r="N505" s="33"/>
      <c r="O505" s="32"/>
      <c r="P505" s="34"/>
      <c r="Q505" s="34"/>
      <c r="R505" s="34"/>
      <c r="S505" s="34"/>
      <c r="T505" s="78"/>
      <c r="U505" s="69"/>
      <c r="V505" s="79"/>
      <c r="W505" s="71"/>
      <c r="X505" s="223"/>
      <c r="AB505" s="73"/>
    </row>
    <row r="506" spans="1:28" s="58" customFormat="1" ht="15.75" customHeight="1" hidden="1">
      <c r="A506" s="26" t="s">
        <v>20</v>
      </c>
      <c r="B506" s="27">
        <v>15</v>
      </c>
      <c r="C506" s="27" t="s">
        <v>20</v>
      </c>
      <c r="D506" s="27">
        <v>15</v>
      </c>
      <c r="E506" s="27" t="s">
        <v>10</v>
      </c>
      <c r="F506" s="27" t="s">
        <v>9</v>
      </c>
      <c r="G506" s="27" t="s">
        <v>68</v>
      </c>
      <c r="H506" s="27">
        <v>20</v>
      </c>
      <c r="I506" s="27" t="s">
        <v>35</v>
      </c>
      <c r="J506" s="27" t="s">
        <v>47</v>
      </c>
      <c r="K506" s="27" t="s">
        <v>47</v>
      </c>
      <c r="L506" s="27" t="s">
        <v>129</v>
      </c>
      <c r="M506" s="27"/>
      <c r="N506" s="28"/>
      <c r="O506" s="29" t="s">
        <v>53</v>
      </c>
      <c r="P506" s="30">
        <f>SUM(P507:P509)</f>
        <v>12900000</v>
      </c>
      <c r="Q506" s="30">
        <f>SUM(Q507:Q507)</f>
        <v>0</v>
      </c>
      <c r="R506" s="30">
        <f>SUM(R507:R509)</f>
        <v>4725000</v>
      </c>
      <c r="S506" s="30">
        <f>SUM(S507:S509)</f>
        <v>8175000</v>
      </c>
      <c r="T506" s="55"/>
      <c r="U506" s="83"/>
      <c r="V506" s="84"/>
      <c r="W506" s="57"/>
      <c r="X506" s="223"/>
      <c r="AB506" s="59"/>
    </row>
    <row r="507" spans="1:28" s="72" customFormat="1" ht="15.75" customHeight="1" hidden="1">
      <c r="A507" s="35" t="s">
        <v>20</v>
      </c>
      <c r="B507" s="31">
        <v>15</v>
      </c>
      <c r="C507" s="31" t="s">
        <v>20</v>
      </c>
      <c r="D507" s="31">
        <v>15</v>
      </c>
      <c r="E507" s="31" t="s">
        <v>10</v>
      </c>
      <c r="F507" s="31" t="s">
        <v>9</v>
      </c>
      <c r="G507" s="31" t="s">
        <v>68</v>
      </c>
      <c r="H507" s="31">
        <v>20</v>
      </c>
      <c r="I507" s="31" t="s">
        <v>35</v>
      </c>
      <c r="J507" s="31" t="s">
        <v>47</v>
      </c>
      <c r="K507" s="31" t="s">
        <v>47</v>
      </c>
      <c r="L507" s="31" t="s">
        <v>129</v>
      </c>
      <c r="M507" s="31" t="s">
        <v>32</v>
      </c>
      <c r="N507" s="33"/>
      <c r="O507" s="32" t="s">
        <v>80</v>
      </c>
      <c r="P507" s="34">
        <v>450000</v>
      </c>
      <c r="Q507" s="67"/>
      <c r="R507" s="34">
        <v>450000</v>
      </c>
      <c r="S507" s="77">
        <f>P507-R507</f>
        <v>0</v>
      </c>
      <c r="T507" s="78"/>
      <c r="U507" s="69"/>
      <c r="V507" s="79"/>
      <c r="W507" s="71"/>
      <c r="X507" s="223"/>
      <c r="AB507" s="73"/>
    </row>
    <row r="508" spans="1:28" s="72" customFormat="1" ht="15.75" customHeight="1" hidden="1">
      <c r="A508" s="35" t="s">
        <v>20</v>
      </c>
      <c r="B508" s="31">
        <v>15</v>
      </c>
      <c r="C508" s="31" t="s">
        <v>20</v>
      </c>
      <c r="D508" s="31">
        <v>15</v>
      </c>
      <c r="E508" s="31" t="s">
        <v>10</v>
      </c>
      <c r="F508" s="31" t="s">
        <v>9</v>
      </c>
      <c r="G508" s="31" t="s">
        <v>68</v>
      </c>
      <c r="H508" s="31">
        <v>20</v>
      </c>
      <c r="I508" s="31" t="s">
        <v>35</v>
      </c>
      <c r="J508" s="31" t="s">
        <v>47</v>
      </c>
      <c r="K508" s="31" t="s">
        <v>47</v>
      </c>
      <c r="L508" s="31" t="s">
        <v>129</v>
      </c>
      <c r="M508" s="31" t="s">
        <v>78</v>
      </c>
      <c r="N508" s="33"/>
      <c r="O508" s="32" t="s">
        <v>105</v>
      </c>
      <c r="P508" s="34">
        <v>1600000</v>
      </c>
      <c r="Q508" s="67"/>
      <c r="R508" s="34">
        <v>1600000</v>
      </c>
      <c r="S508" s="77">
        <f>P508-R508</f>
        <v>0</v>
      </c>
      <c r="T508" s="78"/>
      <c r="U508" s="69"/>
      <c r="V508" s="79"/>
      <c r="W508" s="71"/>
      <c r="X508" s="223"/>
      <c r="AB508" s="73"/>
    </row>
    <row r="509" spans="1:28" s="72" customFormat="1" ht="15.75" customHeight="1" hidden="1">
      <c r="A509" s="35" t="s">
        <v>20</v>
      </c>
      <c r="B509" s="31">
        <v>15</v>
      </c>
      <c r="C509" s="31" t="s">
        <v>20</v>
      </c>
      <c r="D509" s="31">
        <v>15</v>
      </c>
      <c r="E509" s="31" t="s">
        <v>10</v>
      </c>
      <c r="F509" s="31" t="s">
        <v>9</v>
      </c>
      <c r="G509" s="31" t="s">
        <v>68</v>
      </c>
      <c r="H509" s="31">
        <v>20</v>
      </c>
      <c r="I509" s="31" t="s">
        <v>35</v>
      </c>
      <c r="J509" s="31" t="s">
        <v>47</v>
      </c>
      <c r="K509" s="31" t="s">
        <v>47</v>
      </c>
      <c r="L509" s="31" t="s">
        <v>129</v>
      </c>
      <c r="M509" s="31" t="s">
        <v>81</v>
      </c>
      <c r="N509" s="33"/>
      <c r="O509" s="32" t="s">
        <v>168</v>
      </c>
      <c r="P509" s="34">
        <v>10850000</v>
      </c>
      <c r="Q509" s="67"/>
      <c r="R509" s="34">
        <v>2675000</v>
      </c>
      <c r="S509" s="77">
        <f>P509-R509</f>
        <v>8175000</v>
      </c>
      <c r="T509" s="78"/>
      <c r="U509" s="69"/>
      <c r="V509" s="79"/>
      <c r="W509" s="71"/>
      <c r="X509" s="223"/>
      <c r="AB509" s="73"/>
    </row>
    <row r="510" spans="1:28" s="72" customFormat="1" ht="15.75" customHeight="1" hidden="1">
      <c r="A510" s="35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3"/>
      <c r="O510" s="32"/>
      <c r="P510" s="34"/>
      <c r="Q510" s="67"/>
      <c r="R510" s="77"/>
      <c r="S510" s="67"/>
      <c r="T510" s="78"/>
      <c r="U510" s="69"/>
      <c r="V510" s="79"/>
      <c r="W510" s="71"/>
      <c r="X510" s="223"/>
      <c r="AB510" s="73"/>
    </row>
    <row r="511" spans="1:28" s="58" customFormat="1" ht="15.75" customHeight="1" hidden="1">
      <c r="A511" s="26" t="s">
        <v>20</v>
      </c>
      <c r="B511" s="27">
        <v>15</v>
      </c>
      <c r="C511" s="27" t="s">
        <v>20</v>
      </c>
      <c r="D511" s="27">
        <v>15</v>
      </c>
      <c r="E511" s="27" t="s">
        <v>10</v>
      </c>
      <c r="F511" s="27" t="s">
        <v>9</v>
      </c>
      <c r="G511" s="27" t="s">
        <v>68</v>
      </c>
      <c r="H511" s="27">
        <v>20</v>
      </c>
      <c r="I511" s="27" t="s">
        <v>35</v>
      </c>
      <c r="J511" s="27" t="s">
        <v>47</v>
      </c>
      <c r="K511" s="27" t="s">
        <v>47</v>
      </c>
      <c r="L511" s="27" t="s">
        <v>126</v>
      </c>
      <c r="M511" s="27"/>
      <c r="N511" s="28"/>
      <c r="O511" s="29" t="s">
        <v>60</v>
      </c>
      <c r="P511" s="30">
        <f>SUM(P512:P513)</f>
        <v>9870000</v>
      </c>
      <c r="Q511" s="30">
        <f>SUM(Q512:Q513)</f>
        <v>0</v>
      </c>
      <c r="R511" s="30">
        <f>SUM(R512:R513)</f>
        <v>9870000</v>
      </c>
      <c r="S511" s="30">
        <f>SUM(S512:S513)</f>
        <v>0</v>
      </c>
      <c r="T511" s="55">
        <f>R511/P511*100</f>
        <v>100</v>
      </c>
      <c r="U511" s="83"/>
      <c r="V511" s="84"/>
      <c r="W511" s="57"/>
      <c r="X511" s="223"/>
      <c r="AB511" s="59"/>
    </row>
    <row r="512" spans="1:28" s="72" customFormat="1" ht="15.75" customHeight="1" hidden="1">
      <c r="A512" s="35" t="s">
        <v>20</v>
      </c>
      <c r="B512" s="31">
        <v>15</v>
      </c>
      <c r="C512" s="31" t="s">
        <v>20</v>
      </c>
      <c r="D512" s="31">
        <v>15</v>
      </c>
      <c r="E512" s="31" t="s">
        <v>10</v>
      </c>
      <c r="F512" s="31" t="s">
        <v>9</v>
      </c>
      <c r="G512" s="31" t="s">
        <v>68</v>
      </c>
      <c r="H512" s="31">
        <v>20</v>
      </c>
      <c r="I512" s="31" t="s">
        <v>35</v>
      </c>
      <c r="J512" s="31" t="s">
        <v>47</v>
      </c>
      <c r="K512" s="31" t="s">
        <v>47</v>
      </c>
      <c r="L512" s="31" t="s">
        <v>126</v>
      </c>
      <c r="M512" s="31" t="s">
        <v>10</v>
      </c>
      <c r="N512" s="33"/>
      <c r="O512" s="32" t="s">
        <v>61</v>
      </c>
      <c r="P512" s="34">
        <v>9450000</v>
      </c>
      <c r="Q512" s="67"/>
      <c r="R512" s="34">
        <v>9450000</v>
      </c>
      <c r="S512" s="77">
        <f>P512-R512</f>
        <v>0</v>
      </c>
      <c r="T512" s="78"/>
      <c r="U512" s="69"/>
      <c r="V512" s="79"/>
      <c r="W512" s="71"/>
      <c r="X512" s="223"/>
      <c r="AB512" s="73"/>
    </row>
    <row r="513" spans="1:28" s="72" customFormat="1" ht="15.75" customHeight="1" hidden="1">
      <c r="A513" s="35" t="s">
        <v>20</v>
      </c>
      <c r="B513" s="31">
        <v>15</v>
      </c>
      <c r="C513" s="31" t="s">
        <v>20</v>
      </c>
      <c r="D513" s="31">
        <v>15</v>
      </c>
      <c r="E513" s="31" t="s">
        <v>10</v>
      </c>
      <c r="F513" s="31" t="s">
        <v>9</v>
      </c>
      <c r="G513" s="31" t="s">
        <v>68</v>
      </c>
      <c r="H513" s="31">
        <v>20</v>
      </c>
      <c r="I513" s="31" t="s">
        <v>35</v>
      </c>
      <c r="J513" s="31" t="s">
        <v>47</v>
      </c>
      <c r="K513" s="31" t="s">
        <v>47</v>
      </c>
      <c r="L513" s="31" t="s">
        <v>126</v>
      </c>
      <c r="M513" s="31" t="s">
        <v>13</v>
      </c>
      <c r="N513" s="33"/>
      <c r="O513" s="32" t="s">
        <v>62</v>
      </c>
      <c r="P513" s="34">
        <v>420000</v>
      </c>
      <c r="Q513" s="67"/>
      <c r="R513" s="34">
        <v>420000</v>
      </c>
      <c r="S513" s="77">
        <f>P513-R513</f>
        <v>0</v>
      </c>
      <c r="T513" s="78">
        <f>R513/P513*100</f>
        <v>100</v>
      </c>
      <c r="U513" s="69"/>
      <c r="V513" s="79"/>
      <c r="W513" s="71"/>
      <c r="X513" s="223"/>
      <c r="AB513" s="73"/>
    </row>
    <row r="514" spans="1:28" s="72" customFormat="1" ht="15.75" customHeight="1" hidden="1">
      <c r="A514" s="35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3"/>
      <c r="O514" s="32"/>
      <c r="P514" s="34"/>
      <c r="Q514" s="67"/>
      <c r="R514" s="77"/>
      <c r="S514" s="67"/>
      <c r="T514" s="78"/>
      <c r="U514" s="69"/>
      <c r="V514" s="79"/>
      <c r="W514" s="71"/>
      <c r="X514" s="223"/>
      <c r="AB514" s="73"/>
    </row>
    <row r="515" spans="1:28" s="58" customFormat="1" ht="15.75" customHeight="1" hidden="1">
      <c r="A515" s="26" t="s">
        <v>20</v>
      </c>
      <c r="B515" s="27">
        <v>15</v>
      </c>
      <c r="C515" s="27" t="s">
        <v>20</v>
      </c>
      <c r="D515" s="27">
        <v>15</v>
      </c>
      <c r="E515" s="27" t="s">
        <v>10</v>
      </c>
      <c r="F515" s="27" t="s">
        <v>9</v>
      </c>
      <c r="G515" s="27" t="s">
        <v>68</v>
      </c>
      <c r="H515" s="27">
        <v>20</v>
      </c>
      <c r="I515" s="27" t="s">
        <v>35</v>
      </c>
      <c r="J515" s="27" t="s">
        <v>47</v>
      </c>
      <c r="K515" s="27" t="s">
        <v>47</v>
      </c>
      <c r="L515" s="27" t="s">
        <v>149</v>
      </c>
      <c r="M515" s="27"/>
      <c r="N515" s="28"/>
      <c r="O515" s="29" t="s">
        <v>274</v>
      </c>
      <c r="P515" s="30">
        <f>SUM(P516:P517)</f>
        <v>20000000</v>
      </c>
      <c r="Q515" s="30">
        <f>SUM(Q516:Q517)</f>
        <v>0</v>
      </c>
      <c r="R515" s="30">
        <f>SUM(R516:R517)</f>
        <v>8000000</v>
      </c>
      <c r="S515" s="30">
        <f>SUM(S516:S517)</f>
        <v>12000000</v>
      </c>
      <c r="T515" s="55"/>
      <c r="U515" s="83"/>
      <c r="V515" s="84"/>
      <c r="W515" s="57"/>
      <c r="X515" s="223"/>
      <c r="AB515" s="59"/>
    </row>
    <row r="516" spans="1:28" s="72" customFormat="1" ht="15.75" customHeight="1" hidden="1">
      <c r="A516" s="35" t="s">
        <v>20</v>
      </c>
      <c r="B516" s="31">
        <v>15</v>
      </c>
      <c r="C516" s="31" t="s">
        <v>20</v>
      </c>
      <c r="D516" s="31">
        <v>15</v>
      </c>
      <c r="E516" s="31" t="s">
        <v>10</v>
      </c>
      <c r="F516" s="31" t="s">
        <v>9</v>
      </c>
      <c r="G516" s="31" t="s">
        <v>68</v>
      </c>
      <c r="H516" s="31">
        <v>20</v>
      </c>
      <c r="I516" s="31" t="s">
        <v>35</v>
      </c>
      <c r="J516" s="31" t="s">
        <v>47</v>
      </c>
      <c r="K516" s="31" t="s">
        <v>47</v>
      </c>
      <c r="L516" s="31" t="s">
        <v>149</v>
      </c>
      <c r="M516" s="31" t="s">
        <v>22</v>
      </c>
      <c r="N516" s="33"/>
      <c r="O516" s="32" t="s">
        <v>276</v>
      </c>
      <c r="P516" s="34">
        <v>20000000</v>
      </c>
      <c r="Q516" s="67"/>
      <c r="R516" s="34">
        <v>8000000</v>
      </c>
      <c r="S516" s="77">
        <f>P516-R516</f>
        <v>12000000</v>
      </c>
      <c r="T516" s="78"/>
      <c r="U516" s="69"/>
      <c r="V516" s="79"/>
      <c r="W516" s="71"/>
      <c r="X516" s="223"/>
      <c r="AB516" s="73"/>
    </row>
    <row r="517" spans="1:28" s="72" customFormat="1" ht="15.75" customHeight="1" hidden="1">
      <c r="A517" s="35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3"/>
      <c r="O517" s="32"/>
      <c r="P517" s="34"/>
      <c r="Q517" s="67"/>
      <c r="R517" s="77"/>
      <c r="S517" s="67"/>
      <c r="T517" s="78"/>
      <c r="U517" s="69"/>
      <c r="V517" s="79"/>
      <c r="W517" s="71"/>
      <c r="X517" s="223"/>
      <c r="AB517" s="73"/>
    </row>
    <row r="518" spans="1:28" s="58" customFormat="1" ht="15.75" customHeight="1" hidden="1">
      <c r="A518" s="26" t="s">
        <v>20</v>
      </c>
      <c r="B518" s="27">
        <v>15</v>
      </c>
      <c r="C518" s="27" t="s">
        <v>20</v>
      </c>
      <c r="D518" s="27">
        <v>15</v>
      </c>
      <c r="E518" s="27" t="s">
        <v>10</v>
      </c>
      <c r="F518" s="27" t="s">
        <v>9</v>
      </c>
      <c r="G518" s="27" t="s">
        <v>68</v>
      </c>
      <c r="H518" s="27">
        <v>20</v>
      </c>
      <c r="I518" s="27" t="s">
        <v>35</v>
      </c>
      <c r="J518" s="27" t="s">
        <v>47</v>
      </c>
      <c r="K518" s="27" t="s">
        <v>47</v>
      </c>
      <c r="L518" s="27" t="s">
        <v>133</v>
      </c>
      <c r="M518" s="27"/>
      <c r="N518" s="28"/>
      <c r="O518" s="29" t="s">
        <v>65</v>
      </c>
      <c r="P518" s="30">
        <f>P519</f>
        <v>10500000</v>
      </c>
      <c r="Q518" s="30">
        <f>SUM(Q519:Q519)</f>
        <v>0</v>
      </c>
      <c r="R518" s="30">
        <f>SUM(R519:R519)</f>
        <v>10500000</v>
      </c>
      <c r="S518" s="30">
        <f>SUM(S519:S519)</f>
        <v>0</v>
      </c>
      <c r="T518" s="55"/>
      <c r="U518" s="83"/>
      <c r="V518" s="84"/>
      <c r="W518" s="57"/>
      <c r="X518" s="223"/>
      <c r="AB518" s="59"/>
    </row>
    <row r="519" spans="1:28" s="72" customFormat="1" ht="15.75" customHeight="1" hidden="1">
      <c r="A519" s="35" t="s">
        <v>20</v>
      </c>
      <c r="B519" s="31">
        <v>15</v>
      </c>
      <c r="C519" s="31" t="s">
        <v>20</v>
      </c>
      <c r="D519" s="31">
        <v>15</v>
      </c>
      <c r="E519" s="31" t="s">
        <v>10</v>
      </c>
      <c r="F519" s="31" t="s">
        <v>9</v>
      </c>
      <c r="G519" s="31" t="s">
        <v>68</v>
      </c>
      <c r="H519" s="31">
        <v>20</v>
      </c>
      <c r="I519" s="31" t="s">
        <v>35</v>
      </c>
      <c r="J519" s="31" t="s">
        <v>47</v>
      </c>
      <c r="K519" s="31" t="s">
        <v>47</v>
      </c>
      <c r="L519" s="31" t="s">
        <v>133</v>
      </c>
      <c r="M519" s="31" t="s">
        <v>10</v>
      </c>
      <c r="N519" s="33"/>
      <c r="O519" s="32" t="s">
        <v>66</v>
      </c>
      <c r="P519" s="34">
        <v>10500000</v>
      </c>
      <c r="Q519" s="67"/>
      <c r="R519" s="77">
        <v>10500000</v>
      </c>
      <c r="S519" s="77">
        <f>P519-R519</f>
        <v>0</v>
      </c>
      <c r="T519" s="78"/>
      <c r="U519" s="69"/>
      <c r="V519" s="79"/>
      <c r="W519" s="71"/>
      <c r="X519" s="223"/>
      <c r="AB519" s="73"/>
    </row>
    <row r="520" spans="1:28" s="72" customFormat="1" ht="15.75" customHeight="1" hidden="1">
      <c r="A520" s="35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3"/>
      <c r="O520" s="32"/>
      <c r="P520" s="34"/>
      <c r="Q520" s="67"/>
      <c r="R520" s="77"/>
      <c r="S520" s="67"/>
      <c r="T520" s="78"/>
      <c r="U520" s="69"/>
      <c r="V520" s="79"/>
      <c r="W520" s="71"/>
      <c r="X520" s="223"/>
      <c r="AB520" s="73"/>
    </row>
    <row r="521" spans="1:28" s="58" customFormat="1" ht="15.75" customHeight="1" hidden="1">
      <c r="A521" s="26" t="s">
        <v>20</v>
      </c>
      <c r="B521" s="27">
        <v>15</v>
      </c>
      <c r="C521" s="27" t="s">
        <v>20</v>
      </c>
      <c r="D521" s="27">
        <v>15</v>
      </c>
      <c r="E521" s="27" t="s">
        <v>10</v>
      </c>
      <c r="F521" s="27" t="s">
        <v>9</v>
      </c>
      <c r="G521" s="27" t="s">
        <v>68</v>
      </c>
      <c r="H521" s="27">
        <v>20</v>
      </c>
      <c r="I521" s="27" t="s">
        <v>35</v>
      </c>
      <c r="J521" s="27" t="s">
        <v>47</v>
      </c>
      <c r="K521" s="27" t="s">
        <v>47</v>
      </c>
      <c r="L521" s="27">
        <v>19</v>
      </c>
      <c r="M521" s="27"/>
      <c r="N521" s="28"/>
      <c r="O521" s="29" t="s">
        <v>52</v>
      </c>
      <c r="P521" s="30">
        <f>P522</f>
        <v>35950000</v>
      </c>
      <c r="Q521" s="30">
        <f>Q522</f>
        <v>0</v>
      </c>
      <c r="R521" s="30">
        <f>R522</f>
        <v>31650000</v>
      </c>
      <c r="S521" s="30">
        <f>S522</f>
        <v>4300000</v>
      </c>
      <c r="T521" s="55">
        <f>R521/P521*100</f>
        <v>88.03894297635605</v>
      </c>
      <c r="U521" s="83"/>
      <c r="V521" s="84"/>
      <c r="W521" s="57"/>
      <c r="X521" s="223"/>
      <c r="AB521" s="59"/>
    </row>
    <row r="522" spans="1:28" s="72" customFormat="1" ht="15.75" customHeight="1" hidden="1">
      <c r="A522" s="35" t="s">
        <v>20</v>
      </c>
      <c r="B522" s="31">
        <v>15</v>
      </c>
      <c r="C522" s="31" t="s">
        <v>20</v>
      </c>
      <c r="D522" s="31">
        <v>15</v>
      </c>
      <c r="E522" s="31" t="s">
        <v>10</v>
      </c>
      <c r="F522" s="31" t="s">
        <v>9</v>
      </c>
      <c r="G522" s="31" t="s">
        <v>68</v>
      </c>
      <c r="H522" s="31">
        <v>20</v>
      </c>
      <c r="I522" s="31" t="s">
        <v>35</v>
      </c>
      <c r="J522" s="31" t="s">
        <v>47</v>
      </c>
      <c r="K522" s="31" t="s">
        <v>47</v>
      </c>
      <c r="L522" s="31">
        <v>19</v>
      </c>
      <c r="M522" s="31" t="s">
        <v>10</v>
      </c>
      <c r="N522" s="33"/>
      <c r="O522" s="32" t="s">
        <v>362</v>
      </c>
      <c r="P522" s="34">
        <v>35950000</v>
      </c>
      <c r="Q522" s="67"/>
      <c r="R522" s="77">
        <v>31650000</v>
      </c>
      <c r="S522" s="77">
        <f>P522-R522</f>
        <v>4300000</v>
      </c>
      <c r="T522" s="78">
        <f>R522/P522*100</f>
        <v>88.03894297635605</v>
      </c>
      <c r="U522" s="69"/>
      <c r="V522" s="79"/>
      <c r="W522" s="71"/>
      <c r="X522" s="223"/>
      <c r="AB522" s="73"/>
    </row>
    <row r="523" spans="1:28" s="72" customFormat="1" ht="15.75" customHeight="1" hidden="1">
      <c r="A523" s="35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3"/>
      <c r="O523" s="32"/>
      <c r="P523" s="34"/>
      <c r="Q523" s="67"/>
      <c r="R523" s="77"/>
      <c r="S523" s="77"/>
      <c r="T523" s="78"/>
      <c r="U523" s="69"/>
      <c r="V523" s="79"/>
      <c r="W523" s="71"/>
      <c r="X523" s="223"/>
      <c r="AB523" s="73"/>
    </row>
    <row r="524" spans="1:28" s="58" customFormat="1" ht="22.5" customHeight="1" hidden="1">
      <c r="A524" s="26" t="s">
        <v>20</v>
      </c>
      <c r="B524" s="27">
        <v>15</v>
      </c>
      <c r="C524" s="27" t="s">
        <v>20</v>
      </c>
      <c r="D524" s="27">
        <v>15</v>
      </c>
      <c r="E524" s="27" t="s">
        <v>10</v>
      </c>
      <c r="F524" s="27" t="s">
        <v>9</v>
      </c>
      <c r="G524" s="27" t="s">
        <v>68</v>
      </c>
      <c r="H524" s="27" t="s">
        <v>69</v>
      </c>
      <c r="I524" s="27" t="s">
        <v>35</v>
      </c>
      <c r="J524" s="27" t="s">
        <v>47</v>
      </c>
      <c r="K524" s="27" t="s">
        <v>35</v>
      </c>
      <c r="L524" s="27" t="s">
        <v>131</v>
      </c>
      <c r="M524" s="27"/>
      <c r="N524" s="28"/>
      <c r="O524" s="29" t="s">
        <v>203</v>
      </c>
      <c r="P524" s="30">
        <f>SUM(P525:P525)</f>
        <v>81600000</v>
      </c>
      <c r="Q524" s="30">
        <f>Q525</f>
        <v>0</v>
      </c>
      <c r="R524" s="30">
        <f>SUM(R525:R525)</f>
        <v>81600000</v>
      </c>
      <c r="S524" s="30">
        <f>SUM(S525:S525)</f>
        <v>0</v>
      </c>
      <c r="T524" s="55">
        <f>R524/P524*100</f>
        <v>100</v>
      </c>
      <c r="U524" s="83"/>
      <c r="V524" s="84"/>
      <c r="W524" s="57"/>
      <c r="X524" s="223"/>
      <c r="AB524" s="59"/>
    </row>
    <row r="525" spans="1:28" s="72" customFormat="1" ht="15.75" customHeight="1" hidden="1">
      <c r="A525" s="35" t="s">
        <v>20</v>
      </c>
      <c r="B525" s="31">
        <v>15</v>
      </c>
      <c r="C525" s="31" t="s">
        <v>20</v>
      </c>
      <c r="D525" s="31">
        <v>15</v>
      </c>
      <c r="E525" s="31" t="s">
        <v>10</v>
      </c>
      <c r="F525" s="31" t="s">
        <v>9</v>
      </c>
      <c r="G525" s="31" t="s">
        <v>68</v>
      </c>
      <c r="H525" s="31" t="s">
        <v>69</v>
      </c>
      <c r="I525" s="31" t="s">
        <v>35</v>
      </c>
      <c r="J525" s="31" t="s">
        <v>47</v>
      </c>
      <c r="K525" s="31" t="s">
        <v>35</v>
      </c>
      <c r="L525" s="31" t="s">
        <v>131</v>
      </c>
      <c r="M525" s="31" t="s">
        <v>14</v>
      </c>
      <c r="N525" s="33"/>
      <c r="O525" s="32" t="s">
        <v>186</v>
      </c>
      <c r="P525" s="34">
        <v>81600000</v>
      </c>
      <c r="Q525" s="67"/>
      <c r="R525" s="34">
        <v>81600000</v>
      </c>
      <c r="S525" s="77">
        <f>P525-R525</f>
        <v>0</v>
      </c>
      <c r="T525" s="78">
        <f>R525/P525*100</f>
        <v>100</v>
      </c>
      <c r="U525" s="69"/>
      <c r="V525" s="79"/>
      <c r="W525" s="71"/>
      <c r="X525" s="223"/>
      <c r="AB525" s="73"/>
    </row>
    <row r="526" spans="1:28" s="72" customFormat="1" ht="15.75" customHeight="1">
      <c r="A526" s="35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3"/>
      <c r="O526" s="32"/>
      <c r="P526" s="34"/>
      <c r="Q526" s="67"/>
      <c r="R526" s="77"/>
      <c r="S526" s="77"/>
      <c r="T526" s="78"/>
      <c r="U526" s="69"/>
      <c r="V526" s="79"/>
      <c r="W526" s="71"/>
      <c r="X526" s="190"/>
      <c r="AB526" s="73"/>
    </row>
    <row r="527" spans="1:28" s="152" customFormat="1" ht="40.5" customHeight="1">
      <c r="A527" s="143" t="s">
        <v>20</v>
      </c>
      <c r="B527" s="144">
        <v>15</v>
      </c>
      <c r="C527" s="144" t="s">
        <v>20</v>
      </c>
      <c r="D527" s="144">
        <v>15</v>
      </c>
      <c r="E527" s="144" t="s">
        <v>10</v>
      </c>
      <c r="F527" s="144" t="s">
        <v>9</v>
      </c>
      <c r="G527" s="144" t="s">
        <v>148</v>
      </c>
      <c r="H527" s="144" t="s">
        <v>9</v>
      </c>
      <c r="I527" s="144"/>
      <c r="J527" s="144"/>
      <c r="K527" s="144"/>
      <c r="L527" s="144"/>
      <c r="M527" s="144"/>
      <c r="N527" s="145"/>
      <c r="O527" s="146" t="s">
        <v>287</v>
      </c>
      <c r="P527" s="147">
        <f>P529+P557+P595+P637</f>
        <v>25946128500</v>
      </c>
      <c r="Q527" s="147" t="e">
        <f>#REF!+#REF!+#REF!+#REF!+#REF!+#REF!</f>
        <v>#REF!</v>
      </c>
      <c r="R527" s="147">
        <f>R529+R557+R595+R637</f>
        <v>24662365938</v>
      </c>
      <c r="S527" s="147">
        <f>S529+S557+S595+S637</f>
        <v>1283762562</v>
      </c>
      <c r="T527" s="148">
        <f>R527/P527*100</f>
        <v>95.05219993803699</v>
      </c>
      <c r="U527" s="149"/>
      <c r="V527" s="150"/>
      <c r="W527" s="151"/>
      <c r="X527" s="190"/>
      <c r="AB527" s="153"/>
    </row>
    <row r="528" spans="1:28" s="72" customFormat="1" ht="12" customHeight="1">
      <c r="A528" s="35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3"/>
      <c r="O528" s="32"/>
      <c r="P528" s="34"/>
      <c r="Q528" s="67"/>
      <c r="R528" s="34"/>
      <c r="S528" s="34"/>
      <c r="T528" s="78"/>
      <c r="U528" s="69"/>
      <c r="V528" s="79"/>
      <c r="W528" s="71"/>
      <c r="X528" s="190"/>
      <c r="AB528" s="73"/>
    </row>
    <row r="529" spans="1:28" s="163" customFormat="1" ht="35.25" customHeight="1">
      <c r="A529" s="154" t="s">
        <v>20</v>
      </c>
      <c r="B529" s="155">
        <v>15</v>
      </c>
      <c r="C529" s="155" t="s">
        <v>20</v>
      </c>
      <c r="D529" s="155">
        <v>15</v>
      </c>
      <c r="E529" s="155" t="s">
        <v>10</v>
      </c>
      <c r="F529" s="155" t="s">
        <v>9</v>
      </c>
      <c r="G529" s="155" t="s">
        <v>148</v>
      </c>
      <c r="H529" s="155" t="s">
        <v>151</v>
      </c>
      <c r="I529" s="155"/>
      <c r="J529" s="155"/>
      <c r="K529" s="155"/>
      <c r="L529" s="155"/>
      <c r="M529" s="155"/>
      <c r="N529" s="156"/>
      <c r="O529" s="157" t="s">
        <v>363</v>
      </c>
      <c r="P529" s="158">
        <f>P531+P536+P547+P552</f>
        <v>2358399500</v>
      </c>
      <c r="Q529" s="158" t="e">
        <f>#REF!+Q536</f>
        <v>#REF!</v>
      </c>
      <c r="R529" s="158">
        <f>R531+R536+R547+R552</f>
        <v>2279440700</v>
      </c>
      <c r="S529" s="158">
        <f>S531+S536+S547+S552</f>
        <v>78958800</v>
      </c>
      <c r="T529" s="159">
        <f>R529/P529*100</f>
        <v>96.65201760770387</v>
      </c>
      <c r="U529" s="160"/>
      <c r="V529" s="161"/>
      <c r="W529" s="151"/>
      <c r="X529" s="190"/>
      <c r="AB529" s="164"/>
    </row>
    <row r="530" spans="1:28" s="72" customFormat="1" ht="13.5" customHeight="1" hidden="1">
      <c r="A530" s="26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8"/>
      <c r="O530" s="29"/>
      <c r="P530" s="30"/>
      <c r="Q530" s="67"/>
      <c r="R530" s="30"/>
      <c r="S530" s="30"/>
      <c r="T530" s="78"/>
      <c r="U530" s="69"/>
      <c r="V530" s="79"/>
      <c r="W530" s="71"/>
      <c r="X530" s="190"/>
      <c r="AB530" s="73"/>
    </row>
    <row r="531" spans="1:28" s="72" customFormat="1" ht="15.75" customHeight="1">
      <c r="A531" s="35" t="s">
        <v>20</v>
      </c>
      <c r="B531" s="31">
        <v>15</v>
      </c>
      <c r="C531" s="31" t="s">
        <v>20</v>
      </c>
      <c r="D531" s="31">
        <v>15</v>
      </c>
      <c r="E531" s="31" t="s">
        <v>10</v>
      </c>
      <c r="F531" s="31" t="s">
        <v>9</v>
      </c>
      <c r="G531" s="31" t="s">
        <v>148</v>
      </c>
      <c r="H531" s="31" t="s">
        <v>151</v>
      </c>
      <c r="I531" s="31" t="s">
        <v>35</v>
      </c>
      <c r="J531" s="31" t="s">
        <v>47</v>
      </c>
      <c r="K531" s="31" t="s">
        <v>20</v>
      </c>
      <c r="L531" s="31"/>
      <c r="M531" s="31"/>
      <c r="N531" s="33"/>
      <c r="O531" s="32" t="s">
        <v>36</v>
      </c>
      <c r="P531" s="34">
        <f>P533</f>
        <v>27200000</v>
      </c>
      <c r="Q531" s="34" t="e">
        <v>#REF!</v>
      </c>
      <c r="R531" s="34">
        <f>R533</f>
        <v>27197000</v>
      </c>
      <c r="S531" s="34">
        <f>S533</f>
        <v>3000</v>
      </c>
      <c r="T531" s="78">
        <f>R531/P531*100</f>
        <v>99.98897058823529</v>
      </c>
      <c r="U531" s="69"/>
      <c r="V531" s="79"/>
      <c r="W531" s="151"/>
      <c r="X531" s="191"/>
      <c r="AB531" s="73"/>
    </row>
    <row r="532" spans="1:28" s="58" customFormat="1" ht="15.75" customHeight="1" hidden="1">
      <c r="A532" s="26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8"/>
      <c r="O532" s="29"/>
      <c r="P532" s="30"/>
      <c r="Q532" s="30"/>
      <c r="R532" s="30"/>
      <c r="S532" s="30"/>
      <c r="T532" s="55"/>
      <c r="U532" s="83"/>
      <c r="V532" s="84"/>
      <c r="W532" s="57"/>
      <c r="X532" s="190"/>
      <c r="AB532" s="59"/>
    </row>
    <row r="533" spans="1:28" s="58" customFormat="1" ht="15.75" customHeight="1" hidden="1">
      <c r="A533" s="26" t="s">
        <v>20</v>
      </c>
      <c r="B533" s="27">
        <v>15</v>
      </c>
      <c r="C533" s="27" t="s">
        <v>20</v>
      </c>
      <c r="D533" s="27">
        <v>15</v>
      </c>
      <c r="E533" s="27" t="s">
        <v>10</v>
      </c>
      <c r="F533" s="27" t="s">
        <v>9</v>
      </c>
      <c r="G533" s="27" t="s">
        <v>148</v>
      </c>
      <c r="H533" s="27" t="s">
        <v>151</v>
      </c>
      <c r="I533" s="27" t="s">
        <v>35</v>
      </c>
      <c r="J533" s="27" t="s">
        <v>47</v>
      </c>
      <c r="K533" s="27" t="s">
        <v>20</v>
      </c>
      <c r="L533" s="27" t="s">
        <v>129</v>
      </c>
      <c r="M533" s="27"/>
      <c r="N533" s="28"/>
      <c r="O533" s="29" t="s">
        <v>210</v>
      </c>
      <c r="P533" s="30">
        <f>P534</f>
        <v>27200000</v>
      </c>
      <c r="Q533" s="30">
        <v>0</v>
      </c>
      <c r="R533" s="30">
        <f>R534</f>
        <v>27197000</v>
      </c>
      <c r="S533" s="30">
        <f>S534</f>
        <v>3000</v>
      </c>
      <c r="T533" s="55">
        <v>0</v>
      </c>
      <c r="U533" s="83"/>
      <c r="V533" s="84"/>
      <c r="W533" s="57"/>
      <c r="X533" s="190"/>
      <c r="AB533" s="59"/>
    </row>
    <row r="534" spans="1:28" s="72" customFormat="1" ht="15.75" customHeight="1" hidden="1">
      <c r="A534" s="35" t="s">
        <v>20</v>
      </c>
      <c r="B534" s="31">
        <v>15</v>
      </c>
      <c r="C534" s="31" t="s">
        <v>20</v>
      </c>
      <c r="D534" s="31">
        <v>15</v>
      </c>
      <c r="E534" s="31" t="s">
        <v>10</v>
      </c>
      <c r="F534" s="31" t="s">
        <v>9</v>
      </c>
      <c r="G534" s="31" t="s">
        <v>148</v>
      </c>
      <c r="H534" s="31" t="s">
        <v>151</v>
      </c>
      <c r="I534" s="31" t="s">
        <v>35</v>
      </c>
      <c r="J534" s="31" t="s">
        <v>47</v>
      </c>
      <c r="K534" s="31" t="s">
        <v>20</v>
      </c>
      <c r="L534" s="31" t="s">
        <v>129</v>
      </c>
      <c r="M534" s="31" t="s">
        <v>10</v>
      </c>
      <c r="N534" s="33"/>
      <c r="O534" s="32" t="s">
        <v>160</v>
      </c>
      <c r="P534" s="34">
        <v>27200000</v>
      </c>
      <c r="Q534" s="67"/>
      <c r="R534" s="77">
        <v>27197000</v>
      </c>
      <c r="S534" s="77">
        <f>P534-R534</f>
        <v>3000</v>
      </c>
      <c r="T534" s="78">
        <v>0</v>
      </c>
      <c r="U534" s="69"/>
      <c r="V534" s="79"/>
      <c r="W534" s="71"/>
      <c r="X534" s="190"/>
      <c r="AB534" s="73"/>
    </row>
    <row r="535" spans="1:28" s="72" customFormat="1" ht="13.5" customHeight="1" hidden="1">
      <c r="A535" s="26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8"/>
      <c r="O535" s="29"/>
      <c r="P535" s="30"/>
      <c r="Q535" s="67"/>
      <c r="R535" s="30"/>
      <c r="S535" s="30"/>
      <c r="T535" s="78"/>
      <c r="U535" s="69"/>
      <c r="V535" s="79"/>
      <c r="W535" s="71"/>
      <c r="X535" s="190"/>
      <c r="AB535" s="73"/>
    </row>
    <row r="536" spans="1:28" s="72" customFormat="1" ht="15.75" customHeight="1">
      <c r="A536" s="35" t="s">
        <v>20</v>
      </c>
      <c r="B536" s="31">
        <v>15</v>
      </c>
      <c r="C536" s="31" t="s">
        <v>20</v>
      </c>
      <c r="D536" s="31">
        <v>15</v>
      </c>
      <c r="E536" s="31" t="s">
        <v>10</v>
      </c>
      <c r="F536" s="31" t="s">
        <v>9</v>
      </c>
      <c r="G536" s="31" t="s">
        <v>148</v>
      </c>
      <c r="H536" s="31" t="s">
        <v>151</v>
      </c>
      <c r="I536" s="31" t="s">
        <v>35</v>
      </c>
      <c r="J536" s="31" t="s">
        <v>47</v>
      </c>
      <c r="K536" s="31" t="s">
        <v>47</v>
      </c>
      <c r="L536" s="31"/>
      <c r="M536" s="31"/>
      <c r="N536" s="33"/>
      <c r="O536" s="231" t="s">
        <v>49</v>
      </c>
      <c r="P536" s="34">
        <f>P538+P541+P544</f>
        <v>638938000</v>
      </c>
      <c r="Q536" s="34" t="e">
        <f>#REF!+#REF!+#REF!+#REF!</f>
        <v>#REF!</v>
      </c>
      <c r="R536" s="34">
        <f>R538+R541+R544</f>
        <v>623793000</v>
      </c>
      <c r="S536" s="34">
        <f>S538+S541+S544</f>
        <v>15145000</v>
      </c>
      <c r="T536" s="78">
        <f>R536/P536*100</f>
        <v>97.62966046783882</v>
      </c>
      <c r="U536" s="69"/>
      <c r="V536" s="79"/>
      <c r="W536" s="151"/>
      <c r="X536" s="191"/>
      <c r="AB536" s="73"/>
    </row>
    <row r="537" spans="1:28" s="72" customFormat="1" ht="12.75" customHeight="1" hidden="1">
      <c r="A537" s="26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8"/>
      <c r="O537" s="230"/>
      <c r="P537" s="30"/>
      <c r="Q537" s="30"/>
      <c r="R537" s="30"/>
      <c r="S537" s="30"/>
      <c r="T537" s="78"/>
      <c r="U537" s="69"/>
      <c r="V537" s="79"/>
      <c r="W537" s="71"/>
      <c r="X537" s="223"/>
      <c r="AB537" s="73"/>
    </row>
    <row r="538" spans="1:28" s="58" customFormat="1" ht="15.75" customHeight="1" hidden="1">
      <c r="A538" s="26" t="s">
        <v>20</v>
      </c>
      <c r="B538" s="27">
        <v>15</v>
      </c>
      <c r="C538" s="27" t="s">
        <v>20</v>
      </c>
      <c r="D538" s="27">
        <v>15</v>
      </c>
      <c r="E538" s="27" t="s">
        <v>10</v>
      </c>
      <c r="F538" s="27" t="s">
        <v>9</v>
      </c>
      <c r="G538" s="27" t="s">
        <v>148</v>
      </c>
      <c r="H538" s="27" t="s">
        <v>151</v>
      </c>
      <c r="I538" s="27" t="s">
        <v>35</v>
      </c>
      <c r="J538" s="27" t="s">
        <v>47</v>
      </c>
      <c r="K538" s="27" t="s">
        <v>47</v>
      </c>
      <c r="L538" s="27" t="s">
        <v>127</v>
      </c>
      <c r="M538" s="27"/>
      <c r="N538" s="28"/>
      <c r="O538" s="239" t="s">
        <v>52</v>
      </c>
      <c r="P538" s="30">
        <f>P539</f>
        <v>7500000</v>
      </c>
      <c r="Q538" s="30" t="e">
        <f>SUM(Q539:Q546)</f>
        <v>#REF!</v>
      </c>
      <c r="R538" s="30">
        <f>R539</f>
        <v>7500000</v>
      </c>
      <c r="S538" s="30">
        <f>S539</f>
        <v>0</v>
      </c>
      <c r="T538" s="55">
        <f>R538/P538*100</f>
        <v>100</v>
      </c>
      <c r="U538" s="83"/>
      <c r="V538" s="84"/>
      <c r="W538" s="57"/>
      <c r="X538" s="223"/>
      <c r="AB538" s="59"/>
    </row>
    <row r="539" spans="1:28" s="72" customFormat="1" ht="15.75" customHeight="1" hidden="1">
      <c r="A539" s="35" t="s">
        <v>20</v>
      </c>
      <c r="B539" s="31">
        <v>15</v>
      </c>
      <c r="C539" s="31" t="s">
        <v>20</v>
      </c>
      <c r="D539" s="31">
        <v>15</v>
      </c>
      <c r="E539" s="31" t="s">
        <v>10</v>
      </c>
      <c r="F539" s="31" t="s">
        <v>9</v>
      </c>
      <c r="G539" s="31" t="s">
        <v>148</v>
      </c>
      <c r="H539" s="31" t="s">
        <v>151</v>
      </c>
      <c r="I539" s="31" t="s">
        <v>35</v>
      </c>
      <c r="J539" s="31" t="s">
        <v>47</v>
      </c>
      <c r="K539" s="31" t="s">
        <v>47</v>
      </c>
      <c r="L539" s="31" t="s">
        <v>127</v>
      </c>
      <c r="M539" s="31" t="s">
        <v>10</v>
      </c>
      <c r="N539" s="33"/>
      <c r="O539" s="240" t="s">
        <v>166</v>
      </c>
      <c r="P539" s="34">
        <v>7500000</v>
      </c>
      <c r="Q539" s="67"/>
      <c r="R539" s="34">
        <v>7500000</v>
      </c>
      <c r="S539" s="77">
        <f>P539-R539</f>
        <v>0</v>
      </c>
      <c r="T539" s="78">
        <f>R539/P539*100</f>
        <v>100</v>
      </c>
      <c r="U539" s="69"/>
      <c r="V539" s="79"/>
      <c r="W539" s="71"/>
      <c r="X539" s="223"/>
      <c r="AB539" s="73"/>
    </row>
    <row r="540" spans="1:28" s="72" customFormat="1" ht="15.75" customHeight="1" hidden="1">
      <c r="A540" s="35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3"/>
      <c r="O540" s="240"/>
      <c r="P540" s="34"/>
      <c r="Q540" s="67"/>
      <c r="R540" s="34"/>
      <c r="S540" s="77"/>
      <c r="T540" s="78"/>
      <c r="U540" s="69"/>
      <c r="V540" s="79"/>
      <c r="W540" s="71"/>
      <c r="X540" s="223"/>
      <c r="AB540" s="73"/>
    </row>
    <row r="541" spans="1:28" s="58" customFormat="1" ht="15.75" customHeight="1" hidden="1">
      <c r="A541" s="26" t="s">
        <v>20</v>
      </c>
      <c r="B541" s="27">
        <v>15</v>
      </c>
      <c r="C541" s="27" t="s">
        <v>20</v>
      </c>
      <c r="D541" s="27">
        <v>15</v>
      </c>
      <c r="E541" s="27" t="s">
        <v>10</v>
      </c>
      <c r="F541" s="27" t="s">
        <v>9</v>
      </c>
      <c r="G541" s="27" t="s">
        <v>148</v>
      </c>
      <c r="H541" s="27" t="s">
        <v>151</v>
      </c>
      <c r="I541" s="27" t="s">
        <v>35</v>
      </c>
      <c r="J541" s="27" t="s">
        <v>47</v>
      </c>
      <c r="K541" s="27" t="s">
        <v>47</v>
      </c>
      <c r="L541" s="27" t="s">
        <v>131</v>
      </c>
      <c r="M541" s="27"/>
      <c r="N541" s="28"/>
      <c r="O541" s="239" t="s">
        <v>297</v>
      </c>
      <c r="P541" s="30">
        <f>P542</f>
        <v>20400000</v>
      </c>
      <c r="Q541" s="30" t="e">
        <f>SUM(Q542:Q552)</f>
        <v>#REF!</v>
      </c>
      <c r="R541" s="30">
        <f>R542</f>
        <v>20400000</v>
      </c>
      <c r="S541" s="30">
        <f>S542</f>
        <v>0</v>
      </c>
      <c r="T541" s="55">
        <f>R541/P541*100</f>
        <v>100</v>
      </c>
      <c r="U541" s="83"/>
      <c r="V541" s="84"/>
      <c r="W541" s="57"/>
      <c r="X541" s="223"/>
      <c r="AB541" s="59"/>
    </row>
    <row r="542" spans="1:28" s="72" customFormat="1" ht="15.75" customHeight="1" hidden="1">
      <c r="A542" s="35" t="s">
        <v>20</v>
      </c>
      <c r="B542" s="31">
        <v>15</v>
      </c>
      <c r="C542" s="31" t="s">
        <v>20</v>
      </c>
      <c r="D542" s="31">
        <v>15</v>
      </c>
      <c r="E542" s="31" t="s">
        <v>10</v>
      </c>
      <c r="F542" s="31" t="s">
        <v>9</v>
      </c>
      <c r="G542" s="31" t="s">
        <v>148</v>
      </c>
      <c r="H542" s="31" t="s">
        <v>151</v>
      </c>
      <c r="I542" s="31" t="s">
        <v>35</v>
      </c>
      <c r="J542" s="31" t="s">
        <v>47</v>
      </c>
      <c r="K542" s="31" t="s">
        <v>47</v>
      </c>
      <c r="L542" s="31" t="s">
        <v>131</v>
      </c>
      <c r="M542" s="31" t="s">
        <v>14</v>
      </c>
      <c r="N542" s="33"/>
      <c r="O542" s="240" t="s">
        <v>186</v>
      </c>
      <c r="P542" s="34">
        <v>20400000</v>
      </c>
      <c r="Q542" s="67"/>
      <c r="R542" s="34">
        <v>20400000</v>
      </c>
      <c r="S542" s="77">
        <f>P542-R542</f>
        <v>0</v>
      </c>
      <c r="T542" s="78">
        <f>R542/P542*100</f>
        <v>100</v>
      </c>
      <c r="U542" s="69"/>
      <c r="V542" s="79"/>
      <c r="W542" s="71"/>
      <c r="X542" s="223"/>
      <c r="AB542" s="73"/>
    </row>
    <row r="543" spans="1:28" s="72" customFormat="1" ht="15.75" customHeight="1" hidden="1">
      <c r="A543" s="35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3"/>
      <c r="O543" s="240"/>
      <c r="P543" s="34"/>
      <c r="Q543" s="67"/>
      <c r="R543" s="34"/>
      <c r="S543" s="77"/>
      <c r="T543" s="78"/>
      <c r="U543" s="69"/>
      <c r="V543" s="79"/>
      <c r="W543" s="71"/>
      <c r="X543" s="223"/>
      <c r="AB543" s="73"/>
    </row>
    <row r="544" spans="1:28" s="58" customFormat="1" ht="15.75" customHeight="1" hidden="1">
      <c r="A544" s="26" t="s">
        <v>20</v>
      </c>
      <c r="B544" s="27">
        <v>15</v>
      </c>
      <c r="C544" s="27" t="s">
        <v>20</v>
      </c>
      <c r="D544" s="27">
        <v>15</v>
      </c>
      <c r="E544" s="27" t="s">
        <v>10</v>
      </c>
      <c r="F544" s="27" t="s">
        <v>9</v>
      </c>
      <c r="G544" s="27" t="s">
        <v>148</v>
      </c>
      <c r="H544" s="27" t="s">
        <v>151</v>
      </c>
      <c r="I544" s="27" t="s">
        <v>35</v>
      </c>
      <c r="J544" s="27" t="s">
        <v>47</v>
      </c>
      <c r="K544" s="27" t="s">
        <v>47</v>
      </c>
      <c r="L544" s="27" t="s">
        <v>150</v>
      </c>
      <c r="M544" s="27"/>
      <c r="N544" s="28"/>
      <c r="O544" s="239" t="s">
        <v>288</v>
      </c>
      <c r="P544" s="30">
        <f>P545</f>
        <v>611038000</v>
      </c>
      <c r="Q544" s="30" t="e">
        <f>SUM(Q545:Q554)</f>
        <v>#REF!</v>
      </c>
      <c r="R544" s="30">
        <f>R545</f>
        <v>595893000</v>
      </c>
      <c r="S544" s="30">
        <f>S545</f>
        <v>15145000</v>
      </c>
      <c r="T544" s="55">
        <f>R544/P544*100</f>
        <v>97.52143074571467</v>
      </c>
      <c r="U544" s="83"/>
      <c r="V544" s="84"/>
      <c r="W544" s="57"/>
      <c r="X544" s="223"/>
      <c r="AB544" s="59"/>
    </row>
    <row r="545" spans="1:28" s="72" customFormat="1" ht="15.75" customHeight="1" hidden="1">
      <c r="A545" s="35" t="s">
        <v>20</v>
      </c>
      <c r="B545" s="31">
        <v>15</v>
      </c>
      <c r="C545" s="31" t="s">
        <v>20</v>
      </c>
      <c r="D545" s="31">
        <v>15</v>
      </c>
      <c r="E545" s="31" t="s">
        <v>10</v>
      </c>
      <c r="F545" s="31" t="s">
        <v>9</v>
      </c>
      <c r="G545" s="31" t="s">
        <v>148</v>
      </c>
      <c r="H545" s="31" t="s">
        <v>151</v>
      </c>
      <c r="I545" s="31" t="s">
        <v>35</v>
      </c>
      <c r="J545" s="31" t="s">
        <v>47</v>
      </c>
      <c r="K545" s="31" t="s">
        <v>47</v>
      </c>
      <c r="L545" s="31" t="s">
        <v>150</v>
      </c>
      <c r="M545" s="31" t="s">
        <v>13</v>
      </c>
      <c r="N545" s="33"/>
      <c r="O545" s="240" t="s">
        <v>284</v>
      </c>
      <c r="P545" s="34">
        <v>611038000</v>
      </c>
      <c r="Q545" s="67"/>
      <c r="R545" s="34">
        <v>595893000</v>
      </c>
      <c r="S545" s="77">
        <f>P545-R545</f>
        <v>15145000</v>
      </c>
      <c r="T545" s="78">
        <f>R545/P545*100</f>
        <v>97.52143074571467</v>
      </c>
      <c r="U545" s="69"/>
      <c r="V545" s="79"/>
      <c r="W545" s="71"/>
      <c r="X545" s="223"/>
      <c r="AB545" s="73"/>
    </row>
    <row r="546" spans="1:28" s="72" customFormat="1" ht="12.75" customHeight="1" hidden="1">
      <c r="A546" s="26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8"/>
      <c r="O546" s="230"/>
      <c r="P546" s="30"/>
      <c r="Q546" s="30"/>
      <c r="R546" s="30"/>
      <c r="S546" s="30"/>
      <c r="T546" s="78"/>
      <c r="U546" s="69"/>
      <c r="V546" s="79"/>
      <c r="W546" s="71"/>
      <c r="X546" s="223"/>
      <c r="AB546" s="73"/>
    </row>
    <row r="547" spans="1:28" s="72" customFormat="1" ht="15.75" customHeight="1">
      <c r="A547" s="35" t="s">
        <v>20</v>
      </c>
      <c r="B547" s="31">
        <v>15</v>
      </c>
      <c r="C547" s="31" t="s">
        <v>20</v>
      </c>
      <c r="D547" s="31">
        <v>15</v>
      </c>
      <c r="E547" s="31" t="s">
        <v>10</v>
      </c>
      <c r="F547" s="31" t="s">
        <v>9</v>
      </c>
      <c r="G547" s="31" t="s">
        <v>148</v>
      </c>
      <c r="H547" s="31" t="s">
        <v>151</v>
      </c>
      <c r="I547" s="31" t="s">
        <v>35</v>
      </c>
      <c r="J547" s="31" t="s">
        <v>47</v>
      </c>
      <c r="K547" s="31" t="s">
        <v>21</v>
      </c>
      <c r="L547" s="31"/>
      <c r="M547" s="31"/>
      <c r="N547" s="33"/>
      <c r="O547" s="231" t="s">
        <v>103</v>
      </c>
      <c r="P547" s="34">
        <f>P549</f>
        <v>1365631500</v>
      </c>
      <c r="Q547" s="34" t="e">
        <f>#REF!+#REF!+#REF!+#REF!</f>
        <v>#REF!</v>
      </c>
      <c r="R547" s="34">
        <f>R549</f>
        <v>1331029700</v>
      </c>
      <c r="S547" s="34">
        <f>S549</f>
        <v>34601800</v>
      </c>
      <c r="T547" s="78">
        <f>R547/P547*100</f>
        <v>97.46624180827698</v>
      </c>
      <c r="U547" s="69"/>
      <c r="V547" s="79"/>
      <c r="W547" s="151"/>
      <c r="X547" s="242"/>
      <c r="AB547" s="73"/>
    </row>
    <row r="548" spans="1:28" s="72" customFormat="1" ht="15.75" customHeight="1" hidden="1">
      <c r="A548" s="35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3"/>
      <c r="O548" s="231"/>
      <c r="P548" s="34"/>
      <c r="Q548" s="67"/>
      <c r="R548" s="34"/>
      <c r="S548" s="77"/>
      <c r="T548" s="78"/>
      <c r="U548" s="69"/>
      <c r="V548" s="79"/>
      <c r="W548" s="71"/>
      <c r="X548" s="223"/>
      <c r="AB548" s="73"/>
    </row>
    <row r="549" spans="1:28" s="58" customFormat="1" ht="15.75" customHeight="1" hidden="1">
      <c r="A549" s="26" t="s">
        <v>20</v>
      </c>
      <c r="B549" s="27">
        <v>15</v>
      </c>
      <c r="C549" s="27" t="s">
        <v>20</v>
      </c>
      <c r="D549" s="27">
        <v>15</v>
      </c>
      <c r="E549" s="27" t="s">
        <v>10</v>
      </c>
      <c r="F549" s="27" t="s">
        <v>9</v>
      </c>
      <c r="G549" s="27" t="s">
        <v>148</v>
      </c>
      <c r="H549" s="27" t="s">
        <v>151</v>
      </c>
      <c r="I549" s="27" t="s">
        <v>35</v>
      </c>
      <c r="J549" s="27" t="s">
        <v>47</v>
      </c>
      <c r="K549" s="27" t="s">
        <v>21</v>
      </c>
      <c r="L549" s="27" t="s">
        <v>136</v>
      </c>
      <c r="M549" s="27"/>
      <c r="N549" s="28"/>
      <c r="O549" s="239" t="s">
        <v>364</v>
      </c>
      <c r="P549" s="30">
        <f>SUM(P550:P551)</f>
        <v>1365631500</v>
      </c>
      <c r="Q549" s="30">
        <f>SUM(Q550:Q550)</f>
        <v>0</v>
      </c>
      <c r="R549" s="30">
        <f>SUM(R550:R551)</f>
        <v>1331029700</v>
      </c>
      <c r="S549" s="30">
        <f>SUM(S550:S551)</f>
        <v>34601800</v>
      </c>
      <c r="T549" s="55">
        <f>R549/P549*100</f>
        <v>97.46624180827698</v>
      </c>
      <c r="U549" s="83"/>
      <c r="V549" s="84"/>
      <c r="W549" s="57"/>
      <c r="X549" s="223"/>
      <c r="AB549" s="59"/>
    </row>
    <row r="550" spans="1:28" s="72" customFormat="1" ht="15.75" customHeight="1" hidden="1">
      <c r="A550" s="35" t="s">
        <v>20</v>
      </c>
      <c r="B550" s="31">
        <v>15</v>
      </c>
      <c r="C550" s="31" t="s">
        <v>20</v>
      </c>
      <c r="D550" s="31">
        <v>15</v>
      </c>
      <c r="E550" s="31" t="s">
        <v>10</v>
      </c>
      <c r="F550" s="31" t="s">
        <v>9</v>
      </c>
      <c r="G550" s="31" t="s">
        <v>148</v>
      </c>
      <c r="H550" s="31" t="s">
        <v>151</v>
      </c>
      <c r="I550" s="31" t="s">
        <v>35</v>
      </c>
      <c r="J550" s="31" t="s">
        <v>47</v>
      </c>
      <c r="K550" s="31" t="s">
        <v>21</v>
      </c>
      <c r="L550" s="31" t="s">
        <v>136</v>
      </c>
      <c r="M550" s="31" t="s">
        <v>22</v>
      </c>
      <c r="N550" s="33"/>
      <c r="O550" s="240" t="s">
        <v>365</v>
      </c>
      <c r="P550" s="34">
        <v>1365631500</v>
      </c>
      <c r="Q550" s="67"/>
      <c r="R550" s="34">
        <v>1331029700</v>
      </c>
      <c r="S550" s="77">
        <f>P550-R550</f>
        <v>34601800</v>
      </c>
      <c r="T550" s="78">
        <f>R550/P550*100</f>
        <v>97.46624180827698</v>
      </c>
      <c r="U550" s="69"/>
      <c r="V550" s="79"/>
      <c r="W550" s="71"/>
      <c r="X550" s="223"/>
      <c r="AB550" s="73"/>
    </row>
    <row r="551" spans="1:28" s="72" customFormat="1" ht="12.75" customHeight="1" hidden="1">
      <c r="A551" s="26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8"/>
      <c r="O551" s="230"/>
      <c r="P551" s="30"/>
      <c r="Q551" s="30"/>
      <c r="R551" s="30"/>
      <c r="S551" s="30"/>
      <c r="T551" s="78"/>
      <c r="U551" s="69"/>
      <c r="V551" s="79"/>
      <c r="W551" s="71"/>
      <c r="X551" s="223"/>
      <c r="AB551" s="73"/>
    </row>
    <row r="552" spans="1:28" s="72" customFormat="1" ht="15.75" customHeight="1">
      <c r="A552" s="35" t="s">
        <v>20</v>
      </c>
      <c r="B552" s="31">
        <v>15</v>
      </c>
      <c r="C552" s="31" t="s">
        <v>20</v>
      </c>
      <c r="D552" s="31">
        <v>15</v>
      </c>
      <c r="E552" s="31" t="s">
        <v>10</v>
      </c>
      <c r="F552" s="31" t="s">
        <v>9</v>
      </c>
      <c r="G552" s="31" t="s">
        <v>148</v>
      </c>
      <c r="H552" s="31" t="s">
        <v>151</v>
      </c>
      <c r="I552" s="31" t="s">
        <v>35</v>
      </c>
      <c r="J552" s="31" t="s">
        <v>47</v>
      </c>
      <c r="K552" s="31" t="s">
        <v>35</v>
      </c>
      <c r="L552" s="31"/>
      <c r="M552" s="31"/>
      <c r="N552" s="33"/>
      <c r="O552" s="231" t="s">
        <v>102</v>
      </c>
      <c r="P552" s="34">
        <f>P554</f>
        <v>326630000</v>
      </c>
      <c r="Q552" s="34" t="e">
        <f>#REF!+#REF!+#REF!+#REF!</f>
        <v>#REF!</v>
      </c>
      <c r="R552" s="34">
        <f>R554</f>
        <v>297421000</v>
      </c>
      <c r="S552" s="34">
        <f>S554</f>
        <v>29209000</v>
      </c>
      <c r="T552" s="78">
        <f>R552/P552*100</f>
        <v>91.05746563389768</v>
      </c>
      <c r="U552" s="69"/>
      <c r="V552" s="79"/>
      <c r="W552" s="151"/>
      <c r="X552" s="242"/>
      <c r="AB552" s="73"/>
    </row>
    <row r="553" spans="1:28" s="72" customFormat="1" ht="15.75" customHeight="1" hidden="1">
      <c r="A553" s="35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3"/>
      <c r="O553" s="231"/>
      <c r="P553" s="34"/>
      <c r="Q553" s="67"/>
      <c r="R553" s="34"/>
      <c r="S553" s="77"/>
      <c r="T553" s="78"/>
      <c r="U553" s="69"/>
      <c r="V553" s="79"/>
      <c r="W553" s="71"/>
      <c r="X553" s="190"/>
      <c r="AB553" s="73"/>
    </row>
    <row r="554" spans="1:28" s="58" customFormat="1" ht="15.75" customHeight="1" hidden="1">
      <c r="A554" s="26" t="s">
        <v>20</v>
      </c>
      <c r="B554" s="27">
        <v>15</v>
      </c>
      <c r="C554" s="27" t="s">
        <v>20</v>
      </c>
      <c r="D554" s="27">
        <v>15</v>
      </c>
      <c r="E554" s="27" t="s">
        <v>10</v>
      </c>
      <c r="F554" s="27" t="s">
        <v>9</v>
      </c>
      <c r="G554" s="27" t="s">
        <v>148</v>
      </c>
      <c r="H554" s="27" t="s">
        <v>151</v>
      </c>
      <c r="I554" s="27" t="s">
        <v>35</v>
      </c>
      <c r="J554" s="27" t="s">
        <v>47</v>
      </c>
      <c r="K554" s="27" t="s">
        <v>35</v>
      </c>
      <c r="L554" s="27" t="s">
        <v>151</v>
      </c>
      <c r="M554" s="27"/>
      <c r="N554" s="28"/>
      <c r="O554" s="230" t="s">
        <v>285</v>
      </c>
      <c r="P554" s="30">
        <f>SUM(P555:P555)</f>
        <v>326630000</v>
      </c>
      <c r="Q554" s="30">
        <f>SUM(Q555:Q555)</f>
        <v>0</v>
      </c>
      <c r="R554" s="30">
        <f>SUM(R555:R555)</f>
        <v>297421000</v>
      </c>
      <c r="S554" s="30">
        <f>SUM(S555:S555)</f>
        <v>29209000</v>
      </c>
      <c r="T554" s="55">
        <f>R554/P554*100</f>
        <v>91.05746563389768</v>
      </c>
      <c r="U554" s="83"/>
      <c r="V554" s="84"/>
      <c r="W554" s="57"/>
      <c r="X554" s="190"/>
      <c r="AB554" s="59"/>
    </row>
    <row r="555" spans="1:28" s="72" customFormat="1" ht="15.75" customHeight="1" hidden="1">
      <c r="A555" s="35" t="s">
        <v>20</v>
      </c>
      <c r="B555" s="31">
        <v>15</v>
      </c>
      <c r="C555" s="31" t="s">
        <v>20</v>
      </c>
      <c r="D555" s="31">
        <v>15</v>
      </c>
      <c r="E555" s="31" t="s">
        <v>10</v>
      </c>
      <c r="F555" s="31" t="s">
        <v>9</v>
      </c>
      <c r="G555" s="31" t="s">
        <v>148</v>
      </c>
      <c r="H555" s="31" t="s">
        <v>151</v>
      </c>
      <c r="I555" s="31" t="s">
        <v>35</v>
      </c>
      <c r="J555" s="31" t="s">
        <v>47</v>
      </c>
      <c r="K555" s="31" t="s">
        <v>35</v>
      </c>
      <c r="L555" s="31" t="s">
        <v>151</v>
      </c>
      <c r="M555" s="31" t="s">
        <v>10</v>
      </c>
      <c r="N555" s="33"/>
      <c r="O555" s="231" t="s">
        <v>289</v>
      </c>
      <c r="P555" s="34">
        <v>326630000</v>
      </c>
      <c r="Q555" s="67"/>
      <c r="R555" s="34">
        <v>297421000</v>
      </c>
      <c r="S555" s="77">
        <f>P555-R555</f>
        <v>29209000</v>
      </c>
      <c r="T555" s="78">
        <f>R555/P555*100</f>
        <v>91.05746563389768</v>
      </c>
      <c r="U555" s="69"/>
      <c r="V555" s="79"/>
      <c r="W555" s="71"/>
      <c r="X555" s="190"/>
      <c r="AB555" s="73"/>
    </row>
    <row r="556" spans="1:28" s="72" customFormat="1" ht="15.75" customHeight="1">
      <c r="A556" s="35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3"/>
      <c r="O556" s="32"/>
      <c r="P556" s="34"/>
      <c r="Q556" s="67"/>
      <c r="R556" s="34"/>
      <c r="S556" s="77"/>
      <c r="T556" s="78"/>
      <c r="U556" s="69"/>
      <c r="V556" s="79"/>
      <c r="W556" s="71"/>
      <c r="X556" s="190"/>
      <c r="AB556" s="73"/>
    </row>
    <row r="557" spans="1:28" s="163" customFormat="1" ht="23.25" customHeight="1">
      <c r="A557" s="154" t="s">
        <v>20</v>
      </c>
      <c r="B557" s="155">
        <v>15</v>
      </c>
      <c r="C557" s="155" t="s">
        <v>20</v>
      </c>
      <c r="D557" s="155">
        <v>15</v>
      </c>
      <c r="E557" s="155" t="s">
        <v>10</v>
      </c>
      <c r="F557" s="155" t="s">
        <v>9</v>
      </c>
      <c r="G557" s="155" t="s">
        <v>148</v>
      </c>
      <c r="H557" s="155" t="s">
        <v>149</v>
      </c>
      <c r="I557" s="155"/>
      <c r="J557" s="155"/>
      <c r="K557" s="155"/>
      <c r="L557" s="155"/>
      <c r="M557" s="155"/>
      <c r="N557" s="156"/>
      <c r="O557" s="157" t="s">
        <v>212</v>
      </c>
      <c r="P557" s="158">
        <f>P559+P572</f>
        <v>1085815000</v>
      </c>
      <c r="Q557" s="158" t="e">
        <f>#REF!+Q572</f>
        <v>#REF!</v>
      </c>
      <c r="R557" s="158">
        <f>R559+R572</f>
        <v>1042303451</v>
      </c>
      <c r="S557" s="158">
        <f>S559+S572</f>
        <v>43511549</v>
      </c>
      <c r="T557" s="159">
        <f>R557/P557*100</f>
        <v>95.99272905605467</v>
      </c>
      <c r="U557" s="160"/>
      <c r="V557" s="161"/>
      <c r="W557" s="151"/>
      <c r="X557" s="190"/>
      <c r="AB557" s="164"/>
    </row>
    <row r="558" spans="1:28" s="72" customFormat="1" ht="15.75" customHeight="1" hidden="1">
      <c r="A558" s="26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8"/>
      <c r="O558" s="230"/>
      <c r="P558" s="30"/>
      <c r="Q558" s="67"/>
      <c r="R558" s="30"/>
      <c r="S558" s="30"/>
      <c r="T558" s="78"/>
      <c r="U558" s="69"/>
      <c r="V558" s="79"/>
      <c r="W558" s="71"/>
      <c r="X558" s="190"/>
      <c r="AB558" s="73"/>
    </row>
    <row r="559" spans="1:28" s="72" customFormat="1" ht="15.75" customHeight="1">
      <c r="A559" s="35" t="s">
        <v>20</v>
      </c>
      <c r="B559" s="31">
        <v>15</v>
      </c>
      <c r="C559" s="31" t="s">
        <v>20</v>
      </c>
      <c r="D559" s="31">
        <v>15</v>
      </c>
      <c r="E559" s="31" t="s">
        <v>10</v>
      </c>
      <c r="F559" s="31" t="s">
        <v>9</v>
      </c>
      <c r="G559" s="31" t="s">
        <v>148</v>
      </c>
      <c r="H559" s="31" t="s">
        <v>149</v>
      </c>
      <c r="I559" s="31" t="s">
        <v>35</v>
      </c>
      <c r="J559" s="31" t="s">
        <v>47</v>
      </c>
      <c r="K559" s="31" t="s">
        <v>20</v>
      </c>
      <c r="L559" s="31"/>
      <c r="M559" s="31"/>
      <c r="N559" s="33"/>
      <c r="O559" s="231" t="s">
        <v>36</v>
      </c>
      <c r="P559" s="34">
        <f>P561+P565+P568</f>
        <v>38707000</v>
      </c>
      <c r="Q559" s="34" t="e">
        <v>#REF!</v>
      </c>
      <c r="R559" s="34">
        <f>R561+R565+R568</f>
        <v>35058000</v>
      </c>
      <c r="S559" s="34">
        <f>S561+S565+S568</f>
        <v>3649000</v>
      </c>
      <c r="T559" s="78">
        <f>R559/P559*100</f>
        <v>90.57276461621929</v>
      </c>
      <c r="U559" s="69"/>
      <c r="V559" s="79"/>
      <c r="W559" s="71"/>
      <c r="X559" s="191"/>
      <c r="AB559" s="73"/>
    </row>
    <row r="560" spans="1:28" s="72" customFormat="1" ht="15.75" customHeight="1" hidden="1">
      <c r="A560" s="35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3"/>
      <c r="O560" s="231"/>
      <c r="P560" s="34"/>
      <c r="Q560" s="34"/>
      <c r="R560" s="34"/>
      <c r="S560" s="34"/>
      <c r="T560" s="78"/>
      <c r="U560" s="69"/>
      <c r="V560" s="79"/>
      <c r="W560" s="71"/>
      <c r="X560" s="191"/>
      <c r="AB560" s="73"/>
    </row>
    <row r="561" spans="1:28" s="58" customFormat="1" ht="15.75" customHeight="1" hidden="1">
      <c r="A561" s="26" t="s">
        <v>20</v>
      </c>
      <c r="B561" s="27">
        <v>15</v>
      </c>
      <c r="C561" s="27" t="s">
        <v>20</v>
      </c>
      <c r="D561" s="27">
        <v>15</v>
      </c>
      <c r="E561" s="27" t="s">
        <v>10</v>
      </c>
      <c r="F561" s="27" t="s">
        <v>9</v>
      </c>
      <c r="G561" s="27" t="s">
        <v>148</v>
      </c>
      <c r="H561" s="27" t="s">
        <v>149</v>
      </c>
      <c r="I561" s="27" t="s">
        <v>35</v>
      </c>
      <c r="J561" s="27" t="s">
        <v>47</v>
      </c>
      <c r="K561" s="27" t="s">
        <v>20</v>
      </c>
      <c r="L561" s="27" t="s">
        <v>125</v>
      </c>
      <c r="M561" s="27"/>
      <c r="N561" s="28"/>
      <c r="O561" s="234" t="s">
        <v>71</v>
      </c>
      <c r="P561" s="30">
        <f>SUM(P562:P563)</f>
        <v>1675000</v>
      </c>
      <c r="Q561" s="30"/>
      <c r="R561" s="30">
        <f>SUM(R562:R563)</f>
        <v>0</v>
      </c>
      <c r="S561" s="30">
        <f>SUM(S562:S563)</f>
        <v>1675000</v>
      </c>
      <c r="T561" s="55">
        <v>0</v>
      </c>
      <c r="U561" s="83"/>
      <c r="V561" s="84"/>
      <c r="W561" s="57"/>
      <c r="X561" s="190"/>
      <c r="AB561" s="59"/>
    </row>
    <row r="562" spans="1:28" s="72" customFormat="1" ht="15.75" customHeight="1" hidden="1">
      <c r="A562" s="35" t="s">
        <v>20</v>
      </c>
      <c r="B562" s="31">
        <v>15</v>
      </c>
      <c r="C562" s="31" t="s">
        <v>20</v>
      </c>
      <c r="D562" s="31">
        <v>15</v>
      </c>
      <c r="E562" s="31" t="s">
        <v>10</v>
      </c>
      <c r="F562" s="31" t="s">
        <v>9</v>
      </c>
      <c r="G562" s="31" t="s">
        <v>148</v>
      </c>
      <c r="H562" s="31" t="s">
        <v>149</v>
      </c>
      <c r="I562" s="31" t="s">
        <v>35</v>
      </c>
      <c r="J562" s="31" t="s">
        <v>47</v>
      </c>
      <c r="K562" s="31" t="s">
        <v>20</v>
      </c>
      <c r="L562" s="31" t="s">
        <v>125</v>
      </c>
      <c r="M562" s="31" t="s">
        <v>13</v>
      </c>
      <c r="N562" s="33"/>
      <c r="O562" s="233" t="s">
        <v>293</v>
      </c>
      <c r="P562" s="34">
        <v>675000</v>
      </c>
      <c r="Q562" s="67"/>
      <c r="R562" s="34"/>
      <c r="S562" s="77">
        <f>P562-R562</f>
        <v>675000</v>
      </c>
      <c r="T562" s="78">
        <f>R562/P562*100</f>
        <v>0</v>
      </c>
      <c r="U562" s="69"/>
      <c r="V562" s="79"/>
      <c r="W562" s="71"/>
      <c r="X562" s="190"/>
      <c r="AB562" s="73"/>
    </row>
    <row r="563" spans="1:28" s="72" customFormat="1" ht="15.75" customHeight="1" hidden="1">
      <c r="A563" s="35" t="s">
        <v>20</v>
      </c>
      <c r="B563" s="31">
        <v>15</v>
      </c>
      <c r="C563" s="31" t="s">
        <v>20</v>
      </c>
      <c r="D563" s="31">
        <v>15</v>
      </c>
      <c r="E563" s="31" t="s">
        <v>10</v>
      </c>
      <c r="F563" s="31" t="s">
        <v>9</v>
      </c>
      <c r="G563" s="31" t="s">
        <v>148</v>
      </c>
      <c r="H563" s="31" t="s">
        <v>149</v>
      </c>
      <c r="I563" s="31" t="s">
        <v>35</v>
      </c>
      <c r="J563" s="31" t="s">
        <v>47</v>
      </c>
      <c r="K563" s="31" t="s">
        <v>20</v>
      </c>
      <c r="L563" s="31" t="s">
        <v>125</v>
      </c>
      <c r="M563" s="31" t="s">
        <v>328</v>
      </c>
      <c r="N563" s="33"/>
      <c r="O563" s="233" t="s">
        <v>331</v>
      </c>
      <c r="P563" s="34">
        <v>1000000</v>
      </c>
      <c r="Q563" s="67"/>
      <c r="R563" s="34"/>
      <c r="S563" s="77">
        <f>P563-R563</f>
        <v>1000000</v>
      </c>
      <c r="T563" s="78">
        <f>R563/P563*100</f>
        <v>0</v>
      </c>
      <c r="U563" s="69"/>
      <c r="V563" s="79"/>
      <c r="W563" s="71"/>
      <c r="X563" s="191"/>
      <c r="AB563" s="73"/>
    </row>
    <row r="564" spans="1:28" s="72" customFormat="1" ht="15.75" customHeight="1" hidden="1">
      <c r="A564" s="35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3"/>
      <c r="O564" s="231"/>
      <c r="P564" s="34"/>
      <c r="Q564" s="67"/>
      <c r="R564" s="34"/>
      <c r="S564" s="34"/>
      <c r="T564" s="78"/>
      <c r="U564" s="69"/>
      <c r="V564" s="79"/>
      <c r="W564" s="71"/>
      <c r="X564" s="191"/>
      <c r="AB564" s="73"/>
    </row>
    <row r="565" spans="1:28" s="58" customFormat="1" ht="15.75" customHeight="1" hidden="1">
      <c r="A565" s="26" t="s">
        <v>20</v>
      </c>
      <c r="B565" s="27">
        <v>15</v>
      </c>
      <c r="C565" s="27" t="s">
        <v>20</v>
      </c>
      <c r="D565" s="27">
        <v>15</v>
      </c>
      <c r="E565" s="27" t="s">
        <v>10</v>
      </c>
      <c r="F565" s="27" t="s">
        <v>9</v>
      </c>
      <c r="G565" s="27" t="s">
        <v>148</v>
      </c>
      <c r="H565" s="27" t="s">
        <v>149</v>
      </c>
      <c r="I565" s="27" t="s">
        <v>35</v>
      </c>
      <c r="J565" s="27" t="s">
        <v>47</v>
      </c>
      <c r="K565" s="27" t="s">
        <v>20</v>
      </c>
      <c r="L565" s="27" t="s">
        <v>128</v>
      </c>
      <c r="M565" s="27"/>
      <c r="N565" s="28"/>
      <c r="O565" s="234" t="s">
        <v>70</v>
      </c>
      <c r="P565" s="30">
        <f>P566</f>
        <v>21600000</v>
      </c>
      <c r="Q565" s="30"/>
      <c r="R565" s="30">
        <f>R566</f>
        <v>20400000</v>
      </c>
      <c r="S565" s="30">
        <f>S566</f>
        <v>1200000</v>
      </c>
      <c r="T565" s="55">
        <v>0</v>
      </c>
      <c r="U565" s="83"/>
      <c r="V565" s="84"/>
      <c r="W565" s="57"/>
      <c r="X565" s="190"/>
      <c r="AB565" s="59"/>
    </row>
    <row r="566" spans="1:28" s="72" customFormat="1" ht="15.75" customHeight="1" hidden="1">
      <c r="A566" s="35" t="s">
        <v>20</v>
      </c>
      <c r="B566" s="31">
        <v>15</v>
      </c>
      <c r="C566" s="31" t="s">
        <v>20</v>
      </c>
      <c r="D566" s="31">
        <v>15</v>
      </c>
      <c r="E566" s="31" t="s">
        <v>10</v>
      </c>
      <c r="F566" s="31" t="s">
        <v>9</v>
      </c>
      <c r="G566" s="31" t="s">
        <v>148</v>
      </c>
      <c r="H566" s="31" t="s">
        <v>149</v>
      </c>
      <c r="I566" s="31" t="s">
        <v>35</v>
      </c>
      <c r="J566" s="31" t="s">
        <v>47</v>
      </c>
      <c r="K566" s="31" t="s">
        <v>20</v>
      </c>
      <c r="L566" s="31" t="s">
        <v>128</v>
      </c>
      <c r="M566" s="31" t="s">
        <v>13</v>
      </c>
      <c r="N566" s="33"/>
      <c r="O566" s="233" t="s">
        <v>161</v>
      </c>
      <c r="P566" s="34">
        <v>21600000</v>
      </c>
      <c r="Q566" s="67"/>
      <c r="R566" s="34">
        <v>20400000</v>
      </c>
      <c r="S566" s="77">
        <f>P566-R566</f>
        <v>1200000</v>
      </c>
      <c r="T566" s="78">
        <f>R566/P566*100</f>
        <v>94.44444444444444</v>
      </c>
      <c r="U566" s="69"/>
      <c r="V566" s="79"/>
      <c r="W566" s="71"/>
      <c r="X566" s="190"/>
      <c r="AB566" s="73"/>
    </row>
    <row r="567" spans="1:28" s="72" customFormat="1" ht="15.75" customHeight="1" hidden="1">
      <c r="A567" s="35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3"/>
      <c r="O567" s="231"/>
      <c r="P567" s="34"/>
      <c r="Q567" s="67"/>
      <c r="R567" s="34"/>
      <c r="S567" s="34"/>
      <c r="T567" s="78"/>
      <c r="U567" s="69"/>
      <c r="V567" s="79"/>
      <c r="W567" s="71"/>
      <c r="X567" s="191"/>
      <c r="AB567" s="73"/>
    </row>
    <row r="568" spans="1:28" s="58" customFormat="1" ht="15.75" customHeight="1" hidden="1">
      <c r="A568" s="26" t="s">
        <v>20</v>
      </c>
      <c r="B568" s="27">
        <v>15</v>
      </c>
      <c r="C568" s="27" t="s">
        <v>20</v>
      </c>
      <c r="D568" s="27">
        <v>15</v>
      </c>
      <c r="E568" s="27" t="s">
        <v>10</v>
      </c>
      <c r="F568" s="27" t="s">
        <v>9</v>
      </c>
      <c r="G568" s="27" t="s">
        <v>148</v>
      </c>
      <c r="H568" s="27" t="s">
        <v>149</v>
      </c>
      <c r="I568" s="27" t="s">
        <v>35</v>
      </c>
      <c r="J568" s="27" t="s">
        <v>47</v>
      </c>
      <c r="K568" s="27" t="s">
        <v>20</v>
      </c>
      <c r="L568" s="27" t="s">
        <v>129</v>
      </c>
      <c r="M568" s="27"/>
      <c r="N568" s="28"/>
      <c r="O568" s="234" t="s">
        <v>210</v>
      </c>
      <c r="P568" s="30">
        <f>SUM(P569:P570)</f>
        <v>15432000</v>
      </c>
      <c r="Q568" s="30"/>
      <c r="R568" s="30">
        <f>SUM(R569:R570)</f>
        <v>14658000</v>
      </c>
      <c r="S568" s="30">
        <f>SUM(S569:S570)</f>
        <v>774000</v>
      </c>
      <c r="T568" s="55">
        <v>0</v>
      </c>
      <c r="U568" s="83"/>
      <c r="V568" s="84"/>
      <c r="W568" s="57"/>
      <c r="X568" s="190"/>
      <c r="AB568" s="59"/>
    </row>
    <row r="569" spans="1:28" s="72" customFormat="1" ht="15.75" customHeight="1" hidden="1">
      <c r="A569" s="35" t="s">
        <v>20</v>
      </c>
      <c r="B569" s="31">
        <v>15</v>
      </c>
      <c r="C569" s="31" t="s">
        <v>20</v>
      </c>
      <c r="D569" s="31">
        <v>15</v>
      </c>
      <c r="E569" s="31" t="s">
        <v>10</v>
      </c>
      <c r="F569" s="31" t="s">
        <v>9</v>
      </c>
      <c r="G569" s="31" t="s">
        <v>148</v>
      </c>
      <c r="H569" s="31" t="s">
        <v>149</v>
      </c>
      <c r="I569" s="31" t="s">
        <v>35</v>
      </c>
      <c r="J569" s="31" t="s">
        <v>47</v>
      </c>
      <c r="K569" s="31" t="s">
        <v>20</v>
      </c>
      <c r="L569" s="31" t="s">
        <v>129</v>
      </c>
      <c r="M569" s="31" t="s">
        <v>10</v>
      </c>
      <c r="N569" s="33"/>
      <c r="O569" s="233" t="s">
        <v>160</v>
      </c>
      <c r="P569" s="34">
        <v>11852000</v>
      </c>
      <c r="Q569" s="67"/>
      <c r="R569" s="34">
        <v>11848000</v>
      </c>
      <c r="S569" s="77">
        <f>P569-R569</f>
        <v>4000</v>
      </c>
      <c r="T569" s="78">
        <f>R569/P569*100</f>
        <v>99.96625042186973</v>
      </c>
      <c r="U569" s="69"/>
      <c r="V569" s="79"/>
      <c r="W569" s="71"/>
      <c r="X569" s="190"/>
      <c r="AB569" s="73"/>
    </row>
    <row r="570" spans="1:28" s="72" customFormat="1" ht="15.75" customHeight="1" hidden="1">
      <c r="A570" s="35" t="s">
        <v>20</v>
      </c>
      <c r="B570" s="31">
        <v>15</v>
      </c>
      <c r="C570" s="31" t="s">
        <v>20</v>
      </c>
      <c r="D570" s="31">
        <v>15</v>
      </c>
      <c r="E570" s="31" t="s">
        <v>10</v>
      </c>
      <c r="F570" s="31" t="s">
        <v>9</v>
      </c>
      <c r="G570" s="31" t="s">
        <v>148</v>
      </c>
      <c r="H570" s="31" t="s">
        <v>149</v>
      </c>
      <c r="I570" s="31" t="s">
        <v>35</v>
      </c>
      <c r="J570" s="31" t="s">
        <v>47</v>
      </c>
      <c r="K570" s="31" t="s">
        <v>20</v>
      </c>
      <c r="L570" s="31" t="s">
        <v>129</v>
      </c>
      <c r="M570" s="31" t="s">
        <v>13</v>
      </c>
      <c r="N570" s="33"/>
      <c r="O570" s="233" t="s">
        <v>366</v>
      </c>
      <c r="P570" s="34">
        <v>3580000</v>
      </c>
      <c r="Q570" s="67"/>
      <c r="R570" s="34">
        <v>2810000</v>
      </c>
      <c r="S570" s="77">
        <f>P570-R570</f>
        <v>770000</v>
      </c>
      <c r="T570" s="78">
        <f>R570/P570*100</f>
        <v>78.49162011173185</v>
      </c>
      <c r="U570" s="69"/>
      <c r="V570" s="79"/>
      <c r="W570" s="71"/>
      <c r="X570" s="191"/>
      <c r="AB570" s="73"/>
    </row>
    <row r="571" spans="1:28" s="72" customFormat="1" ht="15.75" customHeight="1" hidden="1">
      <c r="A571" s="35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3"/>
      <c r="O571" s="231"/>
      <c r="P571" s="34"/>
      <c r="Q571" s="67"/>
      <c r="R571" s="34"/>
      <c r="S571" s="34"/>
      <c r="T571" s="78"/>
      <c r="U571" s="69"/>
      <c r="V571" s="79"/>
      <c r="W571" s="71"/>
      <c r="X571" s="191"/>
      <c r="AB571" s="73"/>
    </row>
    <row r="572" spans="1:28" s="72" customFormat="1" ht="15.75" customHeight="1">
      <c r="A572" s="35" t="s">
        <v>20</v>
      </c>
      <c r="B572" s="31">
        <v>15</v>
      </c>
      <c r="C572" s="31" t="s">
        <v>20</v>
      </c>
      <c r="D572" s="31">
        <v>15</v>
      </c>
      <c r="E572" s="31" t="s">
        <v>10</v>
      </c>
      <c r="F572" s="31" t="s">
        <v>9</v>
      </c>
      <c r="G572" s="31" t="s">
        <v>148</v>
      </c>
      <c r="H572" s="31" t="s">
        <v>149</v>
      </c>
      <c r="I572" s="31" t="s">
        <v>35</v>
      </c>
      <c r="J572" s="31" t="s">
        <v>47</v>
      </c>
      <c r="K572" s="31" t="s">
        <v>47</v>
      </c>
      <c r="L572" s="31"/>
      <c r="M572" s="31"/>
      <c r="N572" s="33"/>
      <c r="O572" s="231" t="s">
        <v>49</v>
      </c>
      <c r="P572" s="34">
        <f>P574+P577+P580+P584+P588+P592</f>
        <v>1047108000</v>
      </c>
      <c r="Q572" s="34" t="e">
        <f>#REF!+#REF!+#REF!+#REF!</f>
        <v>#REF!</v>
      </c>
      <c r="R572" s="34">
        <f>R574+R577+R580+R584+R588+R592</f>
        <v>1007245451</v>
      </c>
      <c r="S572" s="34">
        <f>S574+S577+S580+S584+S588+S592</f>
        <v>39862549</v>
      </c>
      <c r="T572" s="78">
        <f>R572/P572*100</f>
        <v>96.19308142044565</v>
      </c>
      <c r="U572" s="69"/>
      <c r="V572" s="79"/>
      <c r="W572" s="71"/>
      <c r="X572" s="191"/>
      <c r="AB572" s="73"/>
    </row>
    <row r="573" spans="1:28" s="72" customFormat="1" ht="15.75" customHeight="1" hidden="1">
      <c r="A573" s="26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8"/>
      <c r="O573" s="230"/>
      <c r="P573" s="30"/>
      <c r="Q573" s="30"/>
      <c r="R573" s="30"/>
      <c r="S573" s="30"/>
      <c r="T573" s="78"/>
      <c r="U573" s="69"/>
      <c r="V573" s="79"/>
      <c r="W573" s="71"/>
      <c r="X573" s="223"/>
      <c r="AB573" s="73"/>
    </row>
    <row r="574" spans="1:28" s="58" customFormat="1" ht="15.75" customHeight="1" hidden="1">
      <c r="A574" s="26" t="s">
        <v>20</v>
      </c>
      <c r="B574" s="27">
        <v>15</v>
      </c>
      <c r="C574" s="27" t="s">
        <v>20</v>
      </c>
      <c r="D574" s="27">
        <v>15</v>
      </c>
      <c r="E574" s="27" t="s">
        <v>10</v>
      </c>
      <c r="F574" s="27" t="s">
        <v>9</v>
      </c>
      <c r="G574" s="27" t="s">
        <v>148</v>
      </c>
      <c r="H574" s="27" t="s">
        <v>149</v>
      </c>
      <c r="I574" s="27" t="s">
        <v>35</v>
      </c>
      <c r="J574" s="27" t="s">
        <v>47</v>
      </c>
      <c r="K574" s="27" t="s">
        <v>47</v>
      </c>
      <c r="L574" s="27" t="s">
        <v>129</v>
      </c>
      <c r="M574" s="27"/>
      <c r="N574" s="28"/>
      <c r="O574" s="239" t="s">
        <v>53</v>
      </c>
      <c r="P574" s="30">
        <f>P575</f>
        <v>450000000</v>
      </c>
      <c r="Q574" s="30">
        <f>SUM(Q575:Q575)</f>
        <v>0</v>
      </c>
      <c r="R574" s="30">
        <f>R575</f>
        <v>417109651</v>
      </c>
      <c r="S574" s="30">
        <f>S575</f>
        <v>32890349</v>
      </c>
      <c r="T574" s="55">
        <f>R574/P574*100</f>
        <v>92.69103355555556</v>
      </c>
      <c r="U574" s="83"/>
      <c r="V574" s="84"/>
      <c r="W574" s="57"/>
      <c r="X574" s="223"/>
      <c r="AB574" s="59"/>
    </row>
    <row r="575" spans="1:28" s="72" customFormat="1" ht="15.75" customHeight="1" hidden="1">
      <c r="A575" s="35" t="s">
        <v>20</v>
      </c>
      <c r="B575" s="31">
        <v>15</v>
      </c>
      <c r="C575" s="31" t="s">
        <v>20</v>
      </c>
      <c r="D575" s="31">
        <v>15</v>
      </c>
      <c r="E575" s="31" t="s">
        <v>10</v>
      </c>
      <c r="F575" s="31" t="s">
        <v>9</v>
      </c>
      <c r="G575" s="31" t="s">
        <v>148</v>
      </c>
      <c r="H575" s="31" t="s">
        <v>149</v>
      </c>
      <c r="I575" s="31" t="s">
        <v>35</v>
      </c>
      <c r="J575" s="31" t="s">
        <v>47</v>
      </c>
      <c r="K575" s="31" t="s">
        <v>47</v>
      </c>
      <c r="L575" s="31" t="s">
        <v>129</v>
      </c>
      <c r="M575" s="31" t="s">
        <v>14</v>
      </c>
      <c r="N575" s="33"/>
      <c r="O575" s="240" t="s">
        <v>215</v>
      </c>
      <c r="P575" s="34">
        <v>450000000</v>
      </c>
      <c r="Q575" s="67"/>
      <c r="R575" s="34">
        <v>417109651</v>
      </c>
      <c r="S575" s="77">
        <f>P575-R575</f>
        <v>32890349</v>
      </c>
      <c r="T575" s="78">
        <f>R575/P575*100</f>
        <v>92.69103355555556</v>
      </c>
      <c r="U575" s="69"/>
      <c r="V575" s="79"/>
      <c r="W575" s="71"/>
      <c r="X575" s="223"/>
      <c r="AB575" s="73"/>
    </row>
    <row r="576" spans="1:28" s="72" customFormat="1" ht="15.75" customHeight="1" hidden="1">
      <c r="A576" s="35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3"/>
      <c r="O576" s="240"/>
      <c r="P576" s="34"/>
      <c r="Q576" s="67"/>
      <c r="R576" s="34"/>
      <c r="S576" s="77"/>
      <c r="T576" s="78"/>
      <c r="U576" s="69"/>
      <c r="V576" s="79"/>
      <c r="W576" s="71"/>
      <c r="X576" s="223"/>
      <c r="AB576" s="73"/>
    </row>
    <row r="577" spans="1:28" s="58" customFormat="1" ht="15.75" customHeight="1" hidden="1">
      <c r="A577" s="26" t="s">
        <v>20</v>
      </c>
      <c r="B577" s="27">
        <v>15</v>
      </c>
      <c r="C577" s="27" t="s">
        <v>20</v>
      </c>
      <c r="D577" s="27">
        <v>15</v>
      </c>
      <c r="E577" s="27" t="s">
        <v>10</v>
      </c>
      <c r="F577" s="27" t="s">
        <v>9</v>
      </c>
      <c r="G577" s="27" t="s">
        <v>148</v>
      </c>
      <c r="H577" s="27" t="s">
        <v>149</v>
      </c>
      <c r="I577" s="27" t="s">
        <v>35</v>
      </c>
      <c r="J577" s="27" t="s">
        <v>47</v>
      </c>
      <c r="K577" s="27" t="s">
        <v>47</v>
      </c>
      <c r="L577" s="27" t="s">
        <v>127</v>
      </c>
      <c r="M577" s="27"/>
      <c r="N577" s="28"/>
      <c r="O577" s="239" t="s">
        <v>52</v>
      </c>
      <c r="P577" s="30">
        <f>P578</f>
        <v>14500000</v>
      </c>
      <c r="Q577" s="30">
        <f>SUM(Q578:Q578)</f>
        <v>0</v>
      </c>
      <c r="R577" s="30">
        <f>R578</f>
        <v>14500000</v>
      </c>
      <c r="S577" s="30">
        <f>S578</f>
        <v>0</v>
      </c>
      <c r="T577" s="55">
        <f>R577/P577*100</f>
        <v>100</v>
      </c>
      <c r="U577" s="83"/>
      <c r="V577" s="84"/>
      <c r="W577" s="57"/>
      <c r="X577" s="223"/>
      <c r="AB577" s="59"/>
    </row>
    <row r="578" spans="1:28" s="72" customFormat="1" ht="15.75" customHeight="1" hidden="1">
      <c r="A578" s="35" t="s">
        <v>20</v>
      </c>
      <c r="B578" s="31">
        <v>15</v>
      </c>
      <c r="C578" s="31" t="s">
        <v>20</v>
      </c>
      <c r="D578" s="31">
        <v>15</v>
      </c>
      <c r="E578" s="31" t="s">
        <v>10</v>
      </c>
      <c r="F578" s="31" t="s">
        <v>9</v>
      </c>
      <c r="G578" s="31" t="s">
        <v>148</v>
      </c>
      <c r="H578" s="31" t="s">
        <v>149</v>
      </c>
      <c r="I578" s="31" t="s">
        <v>35</v>
      </c>
      <c r="J578" s="31" t="s">
        <v>47</v>
      </c>
      <c r="K578" s="31" t="s">
        <v>47</v>
      </c>
      <c r="L578" s="31" t="s">
        <v>127</v>
      </c>
      <c r="M578" s="31" t="s">
        <v>10</v>
      </c>
      <c r="N578" s="33"/>
      <c r="O578" s="240" t="s">
        <v>166</v>
      </c>
      <c r="P578" s="34">
        <v>14500000</v>
      </c>
      <c r="Q578" s="67"/>
      <c r="R578" s="34">
        <v>14500000</v>
      </c>
      <c r="S578" s="77">
        <f>P578-R578</f>
        <v>0</v>
      </c>
      <c r="T578" s="78">
        <f>R578/P578*100</f>
        <v>100</v>
      </c>
      <c r="U578" s="69"/>
      <c r="V578" s="79"/>
      <c r="W578" s="71"/>
      <c r="X578" s="223"/>
      <c r="AB578" s="73"/>
    </row>
    <row r="579" spans="1:28" s="72" customFormat="1" ht="15.75" customHeight="1" hidden="1">
      <c r="A579" s="35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3"/>
      <c r="O579" s="240"/>
      <c r="P579" s="34"/>
      <c r="Q579" s="67"/>
      <c r="R579" s="34"/>
      <c r="S579" s="77"/>
      <c r="T579" s="78"/>
      <c r="U579" s="69"/>
      <c r="V579" s="79"/>
      <c r="W579" s="71"/>
      <c r="X579" s="223"/>
      <c r="AB579" s="73"/>
    </row>
    <row r="580" spans="1:28" s="58" customFormat="1" ht="15.75" customHeight="1" hidden="1">
      <c r="A580" s="26" t="s">
        <v>20</v>
      </c>
      <c r="B580" s="27">
        <v>15</v>
      </c>
      <c r="C580" s="27" t="s">
        <v>20</v>
      </c>
      <c r="D580" s="27">
        <v>15</v>
      </c>
      <c r="E580" s="27" t="s">
        <v>10</v>
      </c>
      <c r="F580" s="27" t="s">
        <v>9</v>
      </c>
      <c r="G580" s="27" t="s">
        <v>148</v>
      </c>
      <c r="H580" s="27" t="s">
        <v>149</v>
      </c>
      <c r="I580" s="27" t="s">
        <v>35</v>
      </c>
      <c r="J580" s="27" t="s">
        <v>47</v>
      </c>
      <c r="K580" s="27" t="s">
        <v>47</v>
      </c>
      <c r="L580" s="27" t="s">
        <v>181</v>
      </c>
      <c r="M580" s="27"/>
      <c r="N580" s="28"/>
      <c r="O580" s="239" t="s">
        <v>367</v>
      </c>
      <c r="P580" s="30">
        <f>SUM(P581:P582)</f>
        <v>6508000</v>
      </c>
      <c r="Q580" s="30">
        <f>SUM(Q581:Q581)</f>
        <v>0</v>
      </c>
      <c r="R580" s="30">
        <f>SUM(R581:R582)</f>
        <v>6508000</v>
      </c>
      <c r="S580" s="30">
        <f>SUM(S581:S582)</f>
        <v>0</v>
      </c>
      <c r="T580" s="55">
        <f>R580/P580*100</f>
        <v>100</v>
      </c>
      <c r="U580" s="83"/>
      <c r="V580" s="84"/>
      <c r="W580" s="57"/>
      <c r="X580" s="223"/>
      <c r="AB580" s="59"/>
    </row>
    <row r="581" spans="1:28" s="72" customFormat="1" ht="15.75" customHeight="1" hidden="1">
      <c r="A581" s="35" t="s">
        <v>20</v>
      </c>
      <c r="B581" s="31">
        <v>15</v>
      </c>
      <c r="C581" s="31" t="s">
        <v>20</v>
      </c>
      <c r="D581" s="31">
        <v>15</v>
      </c>
      <c r="E581" s="31" t="s">
        <v>10</v>
      </c>
      <c r="F581" s="31" t="s">
        <v>9</v>
      </c>
      <c r="G581" s="31" t="s">
        <v>148</v>
      </c>
      <c r="H581" s="31" t="s">
        <v>149</v>
      </c>
      <c r="I581" s="31" t="s">
        <v>35</v>
      </c>
      <c r="J581" s="31" t="s">
        <v>47</v>
      </c>
      <c r="K581" s="31" t="s">
        <v>47</v>
      </c>
      <c r="L581" s="31" t="s">
        <v>181</v>
      </c>
      <c r="M581" s="31" t="s">
        <v>13</v>
      </c>
      <c r="N581" s="33"/>
      <c r="O581" s="240" t="s">
        <v>368</v>
      </c>
      <c r="P581" s="34">
        <v>4000000</v>
      </c>
      <c r="Q581" s="67"/>
      <c r="R581" s="34">
        <v>4000000</v>
      </c>
      <c r="S581" s="77">
        <f>P581-R581</f>
        <v>0</v>
      </c>
      <c r="T581" s="78">
        <f>R581/P581*100</f>
        <v>100</v>
      </c>
      <c r="U581" s="69"/>
      <c r="V581" s="79"/>
      <c r="W581" s="71"/>
      <c r="X581" s="223"/>
      <c r="AB581" s="73"/>
    </row>
    <row r="582" spans="1:28" s="72" customFormat="1" ht="15.75" customHeight="1" hidden="1">
      <c r="A582" s="35" t="s">
        <v>20</v>
      </c>
      <c r="B582" s="31">
        <v>15</v>
      </c>
      <c r="C582" s="31" t="s">
        <v>20</v>
      </c>
      <c r="D582" s="31">
        <v>15</v>
      </c>
      <c r="E582" s="31" t="s">
        <v>10</v>
      </c>
      <c r="F582" s="31" t="s">
        <v>9</v>
      </c>
      <c r="G582" s="31" t="s">
        <v>148</v>
      </c>
      <c r="H582" s="31" t="s">
        <v>149</v>
      </c>
      <c r="I582" s="31" t="s">
        <v>35</v>
      </c>
      <c r="J582" s="31" t="s">
        <v>47</v>
      </c>
      <c r="K582" s="31" t="s">
        <v>47</v>
      </c>
      <c r="L582" s="31" t="s">
        <v>181</v>
      </c>
      <c r="M582" s="31" t="s">
        <v>22</v>
      </c>
      <c r="N582" s="33"/>
      <c r="O582" s="240" t="s">
        <v>369</v>
      </c>
      <c r="P582" s="34">
        <v>2508000</v>
      </c>
      <c r="Q582" s="67"/>
      <c r="R582" s="34">
        <v>2508000</v>
      </c>
      <c r="S582" s="77">
        <f>P582-R582</f>
        <v>0</v>
      </c>
      <c r="T582" s="78">
        <f>R582/P582*100</f>
        <v>100</v>
      </c>
      <c r="U582" s="69"/>
      <c r="V582" s="79"/>
      <c r="W582" s="71"/>
      <c r="X582" s="223"/>
      <c r="AB582" s="73"/>
    </row>
    <row r="583" spans="1:28" s="72" customFormat="1" ht="15.75" customHeight="1" hidden="1">
      <c r="A583" s="35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3"/>
      <c r="O583" s="240"/>
      <c r="P583" s="34"/>
      <c r="Q583" s="67"/>
      <c r="R583" s="34"/>
      <c r="S583" s="77"/>
      <c r="T583" s="78"/>
      <c r="U583" s="69"/>
      <c r="V583" s="79"/>
      <c r="W583" s="71"/>
      <c r="X583" s="223"/>
      <c r="AB583" s="73"/>
    </row>
    <row r="584" spans="1:28" s="58" customFormat="1" ht="15.75" customHeight="1" hidden="1">
      <c r="A584" s="26" t="s">
        <v>20</v>
      </c>
      <c r="B584" s="27">
        <v>15</v>
      </c>
      <c r="C584" s="27" t="s">
        <v>20</v>
      </c>
      <c r="D584" s="27">
        <v>15</v>
      </c>
      <c r="E584" s="27" t="s">
        <v>10</v>
      </c>
      <c r="F584" s="27" t="s">
        <v>9</v>
      </c>
      <c r="G584" s="27" t="s">
        <v>148</v>
      </c>
      <c r="H584" s="27" t="s">
        <v>149</v>
      </c>
      <c r="I584" s="27" t="s">
        <v>35</v>
      </c>
      <c r="J584" s="27" t="s">
        <v>47</v>
      </c>
      <c r="K584" s="27" t="s">
        <v>47</v>
      </c>
      <c r="L584" s="27" t="s">
        <v>131</v>
      </c>
      <c r="M584" s="27"/>
      <c r="N584" s="28"/>
      <c r="O584" s="239" t="s">
        <v>297</v>
      </c>
      <c r="P584" s="30">
        <f>SUM(P585:P586)</f>
        <v>126100000</v>
      </c>
      <c r="Q584" s="30">
        <f>SUM(Q585:Q585)</f>
        <v>0</v>
      </c>
      <c r="R584" s="30">
        <f>SUM(R585:R586)</f>
        <v>125980000</v>
      </c>
      <c r="S584" s="30">
        <f>SUM(S585:S586)</f>
        <v>120000</v>
      </c>
      <c r="T584" s="55">
        <f>R584/P584*100</f>
        <v>99.90483743061063</v>
      </c>
      <c r="U584" s="83"/>
      <c r="V584" s="84"/>
      <c r="W584" s="57"/>
      <c r="X584" s="223"/>
      <c r="AB584" s="59"/>
    </row>
    <row r="585" spans="1:28" s="72" customFormat="1" ht="15.75" customHeight="1" hidden="1">
      <c r="A585" s="35" t="s">
        <v>20</v>
      </c>
      <c r="B585" s="31">
        <v>15</v>
      </c>
      <c r="C585" s="31" t="s">
        <v>20</v>
      </c>
      <c r="D585" s="31">
        <v>15</v>
      </c>
      <c r="E585" s="31" t="s">
        <v>10</v>
      </c>
      <c r="F585" s="31" t="s">
        <v>9</v>
      </c>
      <c r="G585" s="31" t="s">
        <v>148</v>
      </c>
      <c r="H585" s="31" t="s">
        <v>149</v>
      </c>
      <c r="I585" s="31" t="s">
        <v>35</v>
      </c>
      <c r="J585" s="31" t="s">
        <v>47</v>
      </c>
      <c r="K585" s="31" t="s">
        <v>47</v>
      </c>
      <c r="L585" s="31" t="s">
        <v>131</v>
      </c>
      <c r="M585" s="31" t="s">
        <v>14</v>
      </c>
      <c r="N585" s="33"/>
      <c r="O585" s="240" t="s">
        <v>186</v>
      </c>
      <c r="P585" s="34">
        <v>122400000</v>
      </c>
      <c r="Q585" s="67"/>
      <c r="R585" s="34">
        <v>122400000</v>
      </c>
      <c r="S585" s="77">
        <f>P585-R585</f>
        <v>0</v>
      </c>
      <c r="T585" s="78">
        <f>R585/P585*100</f>
        <v>100</v>
      </c>
      <c r="U585" s="69"/>
      <c r="V585" s="79"/>
      <c r="W585" s="71"/>
      <c r="X585" s="223"/>
      <c r="AB585" s="73"/>
    </row>
    <row r="586" spans="1:28" s="72" customFormat="1" ht="15.75" customHeight="1" hidden="1">
      <c r="A586" s="35" t="s">
        <v>20</v>
      </c>
      <c r="B586" s="31">
        <v>15</v>
      </c>
      <c r="C586" s="31" t="s">
        <v>20</v>
      </c>
      <c r="D586" s="31">
        <v>15</v>
      </c>
      <c r="E586" s="31" t="s">
        <v>10</v>
      </c>
      <c r="F586" s="31" t="s">
        <v>9</v>
      </c>
      <c r="G586" s="31" t="s">
        <v>148</v>
      </c>
      <c r="H586" s="31" t="s">
        <v>149</v>
      </c>
      <c r="I586" s="31" t="s">
        <v>35</v>
      </c>
      <c r="J586" s="31" t="s">
        <v>47</v>
      </c>
      <c r="K586" s="31" t="s">
        <v>47</v>
      </c>
      <c r="L586" s="31" t="s">
        <v>131</v>
      </c>
      <c r="M586" s="31" t="s">
        <v>22</v>
      </c>
      <c r="N586" s="33"/>
      <c r="O586" s="240" t="s">
        <v>204</v>
      </c>
      <c r="P586" s="34">
        <v>3700000</v>
      </c>
      <c r="Q586" s="67"/>
      <c r="R586" s="34">
        <v>3580000</v>
      </c>
      <c r="S586" s="77">
        <f>P586-R586</f>
        <v>120000</v>
      </c>
      <c r="T586" s="78">
        <f>R586/P586*100</f>
        <v>96.75675675675676</v>
      </c>
      <c r="U586" s="69"/>
      <c r="V586" s="79"/>
      <c r="W586" s="71"/>
      <c r="X586" s="223"/>
      <c r="AB586" s="73"/>
    </row>
    <row r="587" spans="1:28" s="72" customFormat="1" ht="15.75" customHeight="1" hidden="1">
      <c r="A587" s="35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3"/>
      <c r="O587" s="240"/>
      <c r="P587" s="34"/>
      <c r="Q587" s="67"/>
      <c r="R587" s="34"/>
      <c r="S587" s="77"/>
      <c r="T587" s="78"/>
      <c r="U587" s="69"/>
      <c r="V587" s="79"/>
      <c r="W587" s="71"/>
      <c r="X587" s="223"/>
      <c r="AB587" s="73"/>
    </row>
    <row r="588" spans="1:28" s="58" customFormat="1" ht="15.75" customHeight="1" hidden="1">
      <c r="A588" s="26" t="s">
        <v>20</v>
      </c>
      <c r="B588" s="27">
        <v>15</v>
      </c>
      <c r="C588" s="27" t="s">
        <v>20</v>
      </c>
      <c r="D588" s="27">
        <v>15</v>
      </c>
      <c r="E588" s="27" t="s">
        <v>10</v>
      </c>
      <c r="F588" s="27" t="s">
        <v>9</v>
      </c>
      <c r="G588" s="27" t="s">
        <v>148</v>
      </c>
      <c r="H588" s="27" t="s">
        <v>149</v>
      </c>
      <c r="I588" s="27" t="s">
        <v>35</v>
      </c>
      <c r="J588" s="27" t="s">
        <v>47</v>
      </c>
      <c r="K588" s="27" t="s">
        <v>47</v>
      </c>
      <c r="L588" s="27" t="s">
        <v>150</v>
      </c>
      <c r="M588" s="27"/>
      <c r="N588" s="28"/>
      <c r="O588" s="239" t="s">
        <v>288</v>
      </c>
      <c r="P588" s="30">
        <f>SUM(P589:P590)</f>
        <v>400000000</v>
      </c>
      <c r="Q588" s="30">
        <f>SUM(Q589:Q589)</f>
        <v>0</v>
      </c>
      <c r="R588" s="30">
        <f>SUM(R589:R590)</f>
        <v>393673800</v>
      </c>
      <c r="S588" s="30">
        <f>SUM(S589:S590)</f>
        <v>6326200</v>
      </c>
      <c r="T588" s="55">
        <f>R588/P588*100</f>
        <v>98.41845</v>
      </c>
      <c r="U588" s="83"/>
      <c r="V588" s="84"/>
      <c r="W588" s="57"/>
      <c r="X588" s="223"/>
      <c r="AB588" s="59"/>
    </row>
    <row r="589" spans="1:28" s="72" customFormat="1" ht="15.75" customHeight="1" hidden="1">
      <c r="A589" s="35" t="s">
        <v>20</v>
      </c>
      <c r="B589" s="31">
        <v>15</v>
      </c>
      <c r="C589" s="31" t="s">
        <v>20</v>
      </c>
      <c r="D589" s="31">
        <v>15</v>
      </c>
      <c r="E589" s="31" t="s">
        <v>10</v>
      </c>
      <c r="F589" s="31" t="s">
        <v>9</v>
      </c>
      <c r="G589" s="31" t="s">
        <v>148</v>
      </c>
      <c r="H589" s="31" t="s">
        <v>149</v>
      </c>
      <c r="I589" s="31" t="s">
        <v>35</v>
      </c>
      <c r="J589" s="31" t="s">
        <v>47</v>
      </c>
      <c r="K589" s="31" t="s">
        <v>47</v>
      </c>
      <c r="L589" s="31" t="s">
        <v>150</v>
      </c>
      <c r="M589" s="31" t="s">
        <v>10</v>
      </c>
      <c r="N589" s="33"/>
      <c r="O589" s="240" t="s">
        <v>299</v>
      </c>
      <c r="P589" s="34">
        <v>200000000</v>
      </c>
      <c r="Q589" s="67"/>
      <c r="R589" s="34">
        <v>197997800</v>
      </c>
      <c r="S589" s="77">
        <f>P589-R589</f>
        <v>2002200</v>
      </c>
      <c r="T589" s="78">
        <f>R589/P589*100</f>
        <v>98.9989</v>
      </c>
      <c r="U589" s="69"/>
      <c r="V589" s="79"/>
      <c r="W589" s="71"/>
      <c r="X589" s="223"/>
      <c r="AB589" s="73"/>
    </row>
    <row r="590" spans="1:28" s="72" customFormat="1" ht="15.75" customHeight="1" hidden="1">
      <c r="A590" s="35" t="s">
        <v>20</v>
      </c>
      <c r="B590" s="31">
        <v>15</v>
      </c>
      <c r="C590" s="31" t="s">
        <v>20</v>
      </c>
      <c r="D590" s="31">
        <v>15</v>
      </c>
      <c r="E590" s="31" t="s">
        <v>10</v>
      </c>
      <c r="F590" s="31" t="s">
        <v>9</v>
      </c>
      <c r="G590" s="31" t="s">
        <v>148</v>
      </c>
      <c r="H590" s="31" t="s">
        <v>149</v>
      </c>
      <c r="I590" s="31" t="s">
        <v>35</v>
      </c>
      <c r="J590" s="31" t="s">
        <v>47</v>
      </c>
      <c r="K590" s="31" t="s">
        <v>47</v>
      </c>
      <c r="L590" s="31" t="s">
        <v>150</v>
      </c>
      <c r="M590" s="31" t="s">
        <v>13</v>
      </c>
      <c r="N590" s="33"/>
      <c r="O590" s="240" t="s">
        <v>284</v>
      </c>
      <c r="P590" s="34">
        <v>200000000</v>
      </c>
      <c r="Q590" s="67"/>
      <c r="R590" s="34">
        <v>195676000</v>
      </c>
      <c r="S590" s="77">
        <f>P590-R590</f>
        <v>4324000</v>
      </c>
      <c r="T590" s="78">
        <f>R590/P590*100</f>
        <v>97.83800000000001</v>
      </c>
      <c r="U590" s="69"/>
      <c r="V590" s="79"/>
      <c r="W590" s="71"/>
      <c r="X590" s="223"/>
      <c r="AB590" s="73"/>
    </row>
    <row r="591" spans="1:28" s="72" customFormat="1" ht="15.75" customHeight="1" hidden="1">
      <c r="A591" s="35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3"/>
      <c r="O591" s="240"/>
      <c r="P591" s="34"/>
      <c r="Q591" s="67"/>
      <c r="R591" s="34"/>
      <c r="S591" s="77"/>
      <c r="T591" s="78"/>
      <c r="U591" s="69"/>
      <c r="V591" s="79"/>
      <c r="W591" s="71"/>
      <c r="X591" s="223"/>
      <c r="AB591" s="73"/>
    </row>
    <row r="592" spans="1:28" s="58" customFormat="1" ht="15.75" customHeight="1" hidden="1">
      <c r="A592" s="26" t="s">
        <v>20</v>
      </c>
      <c r="B592" s="27">
        <v>15</v>
      </c>
      <c r="C592" s="27" t="s">
        <v>20</v>
      </c>
      <c r="D592" s="27">
        <v>15</v>
      </c>
      <c r="E592" s="27" t="s">
        <v>10</v>
      </c>
      <c r="F592" s="27" t="s">
        <v>9</v>
      </c>
      <c r="G592" s="27" t="s">
        <v>148</v>
      </c>
      <c r="H592" s="27" t="s">
        <v>149</v>
      </c>
      <c r="I592" s="27" t="s">
        <v>35</v>
      </c>
      <c r="J592" s="27" t="s">
        <v>47</v>
      </c>
      <c r="K592" s="27" t="s">
        <v>47</v>
      </c>
      <c r="L592" s="27" t="s">
        <v>205</v>
      </c>
      <c r="M592" s="27"/>
      <c r="N592" s="28"/>
      <c r="O592" s="239" t="s">
        <v>300</v>
      </c>
      <c r="P592" s="30">
        <f>P593</f>
        <v>50000000</v>
      </c>
      <c r="Q592" s="30">
        <f>SUM(Q593:Q593)</f>
        <v>0</v>
      </c>
      <c r="R592" s="30">
        <f>R593</f>
        <v>49474000</v>
      </c>
      <c r="S592" s="30">
        <f>S593</f>
        <v>526000</v>
      </c>
      <c r="T592" s="55">
        <f>R592/P592*100</f>
        <v>98.94800000000001</v>
      </c>
      <c r="U592" s="83"/>
      <c r="V592" s="84"/>
      <c r="W592" s="57"/>
      <c r="X592" s="223"/>
      <c r="AB592" s="59"/>
    </row>
    <row r="593" spans="1:28" s="72" customFormat="1" ht="15.75" customHeight="1" hidden="1">
      <c r="A593" s="35" t="s">
        <v>20</v>
      </c>
      <c r="B593" s="31">
        <v>15</v>
      </c>
      <c r="C593" s="31" t="s">
        <v>20</v>
      </c>
      <c r="D593" s="31">
        <v>15</v>
      </c>
      <c r="E593" s="31" t="s">
        <v>10</v>
      </c>
      <c r="F593" s="31" t="s">
        <v>9</v>
      </c>
      <c r="G593" s="31" t="s">
        <v>148</v>
      </c>
      <c r="H593" s="31" t="s">
        <v>149</v>
      </c>
      <c r="I593" s="31" t="s">
        <v>35</v>
      </c>
      <c r="J593" s="31" t="s">
        <v>47</v>
      </c>
      <c r="K593" s="31" t="s">
        <v>47</v>
      </c>
      <c r="L593" s="31" t="s">
        <v>51</v>
      </c>
      <c r="M593" s="31" t="s">
        <v>10</v>
      </c>
      <c r="N593" s="33"/>
      <c r="O593" s="240" t="s">
        <v>301</v>
      </c>
      <c r="P593" s="34">
        <v>50000000</v>
      </c>
      <c r="Q593" s="67"/>
      <c r="R593" s="34">
        <v>49474000</v>
      </c>
      <c r="S593" s="77">
        <f>P593-R593</f>
        <v>526000</v>
      </c>
      <c r="T593" s="78">
        <f>R593/P593*100</f>
        <v>98.94800000000001</v>
      </c>
      <c r="U593" s="69"/>
      <c r="V593" s="79"/>
      <c r="W593" s="71"/>
      <c r="X593" s="223"/>
      <c r="AB593" s="73"/>
    </row>
    <row r="594" spans="1:28" s="72" customFormat="1" ht="14.25" customHeight="1">
      <c r="A594" s="35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3"/>
      <c r="O594" s="32"/>
      <c r="P594" s="34"/>
      <c r="Q594" s="67"/>
      <c r="R594" s="34"/>
      <c r="S594" s="77"/>
      <c r="T594" s="78"/>
      <c r="U594" s="69"/>
      <c r="V594" s="79"/>
      <c r="W594" s="71"/>
      <c r="X594" s="190"/>
      <c r="AB594" s="73"/>
    </row>
    <row r="595" spans="1:28" s="163" customFormat="1" ht="26.25" customHeight="1">
      <c r="A595" s="154" t="s">
        <v>20</v>
      </c>
      <c r="B595" s="155">
        <v>15</v>
      </c>
      <c r="C595" s="155" t="s">
        <v>20</v>
      </c>
      <c r="D595" s="155">
        <v>15</v>
      </c>
      <c r="E595" s="155" t="s">
        <v>10</v>
      </c>
      <c r="F595" s="155" t="s">
        <v>9</v>
      </c>
      <c r="G595" s="155" t="s">
        <v>148</v>
      </c>
      <c r="H595" s="155" t="s">
        <v>133</v>
      </c>
      <c r="I595" s="155"/>
      <c r="J595" s="155"/>
      <c r="K595" s="155"/>
      <c r="L595" s="155"/>
      <c r="M595" s="155"/>
      <c r="N595" s="156"/>
      <c r="O595" s="157" t="s">
        <v>370</v>
      </c>
      <c r="P595" s="158">
        <f>P597+P607+P632</f>
        <v>21286564000</v>
      </c>
      <c r="Q595" s="158" t="e">
        <f>#REF!+Q597</f>
        <v>#REF!</v>
      </c>
      <c r="R595" s="158">
        <f>R597+R607+R632</f>
        <v>20209508492</v>
      </c>
      <c r="S595" s="158">
        <f>S597+S607+S632</f>
        <v>1077055508</v>
      </c>
      <c r="T595" s="159">
        <f>R595/P595*100</f>
        <v>94.94020966465044</v>
      </c>
      <c r="U595" s="160"/>
      <c r="V595" s="161"/>
      <c r="W595" s="151"/>
      <c r="X595" s="190"/>
      <c r="AB595" s="164"/>
    </row>
    <row r="596" spans="1:28" s="72" customFormat="1" ht="13.5" customHeight="1" hidden="1">
      <c r="A596" s="35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3"/>
      <c r="O596" s="32"/>
      <c r="P596" s="34"/>
      <c r="Q596" s="67"/>
      <c r="R596" s="34"/>
      <c r="S596" s="77"/>
      <c r="T596" s="78"/>
      <c r="U596" s="69"/>
      <c r="V596" s="79"/>
      <c r="W596" s="71"/>
      <c r="X596" s="190"/>
      <c r="AB596" s="73"/>
    </row>
    <row r="597" spans="1:28" s="72" customFormat="1" ht="15.75" customHeight="1">
      <c r="A597" s="35" t="s">
        <v>20</v>
      </c>
      <c r="B597" s="31">
        <v>15</v>
      </c>
      <c r="C597" s="31" t="s">
        <v>20</v>
      </c>
      <c r="D597" s="31">
        <v>15</v>
      </c>
      <c r="E597" s="31" t="s">
        <v>10</v>
      </c>
      <c r="F597" s="31" t="s">
        <v>9</v>
      </c>
      <c r="G597" s="31" t="s">
        <v>148</v>
      </c>
      <c r="H597" s="31" t="s">
        <v>133</v>
      </c>
      <c r="I597" s="31" t="s">
        <v>35</v>
      </c>
      <c r="J597" s="31" t="s">
        <v>47</v>
      </c>
      <c r="K597" s="31" t="s">
        <v>20</v>
      </c>
      <c r="L597" s="31"/>
      <c r="M597" s="31"/>
      <c r="N597" s="33"/>
      <c r="O597" s="32" t="s">
        <v>36</v>
      </c>
      <c r="P597" s="34">
        <f>P599+P604</f>
        <v>32516000</v>
      </c>
      <c r="Q597" s="34" t="e">
        <f>#REF!+#REF!</f>
        <v>#REF!</v>
      </c>
      <c r="R597" s="34">
        <f>R599+R604</f>
        <v>30546000</v>
      </c>
      <c r="S597" s="34">
        <f>S599+S604</f>
        <v>1970000</v>
      </c>
      <c r="T597" s="78">
        <f>R597/P597*100</f>
        <v>93.9414442120802</v>
      </c>
      <c r="U597" s="69"/>
      <c r="V597" s="79"/>
      <c r="W597" s="71"/>
      <c r="X597" s="191"/>
      <c r="AB597" s="73"/>
    </row>
    <row r="598" spans="1:28" s="72" customFormat="1" ht="15.75" customHeight="1" hidden="1">
      <c r="A598" s="35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3"/>
      <c r="O598" s="32"/>
      <c r="P598" s="34"/>
      <c r="Q598" s="67"/>
      <c r="R598" s="77"/>
      <c r="S598" s="67"/>
      <c r="T598" s="78"/>
      <c r="U598" s="69"/>
      <c r="V598" s="79"/>
      <c r="W598" s="71"/>
      <c r="X598" s="190"/>
      <c r="AB598" s="73"/>
    </row>
    <row r="599" spans="1:28" s="58" customFormat="1" ht="15.75" customHeight="1" hidden="1">
      <c r="A599" s="26" t="s">
        <v>20</v>
      </c>
      <c r="B599" s="27">
        <v>15</v>
      </c>
      <c r="C599" s="27" t="s">
        <v>20</v>
      </c>
      <c r="D599" s="27">
        <v>15</v>
      </c>
      <c r="E599" s="27" t="s">
        <v>10</v>
      </c>
      <c r="F599" s="27" t="s">
        <v>9</v>
      </c>
      <c r="G599" s="27" t="s">
        <v>148</v>
      </c>
      <c r="H599" s="27" t="s">
        <v>133</v>
      </c>
      <c r="I599" s="27" t="s">
        <v>35</v>
      </c>
      <c r="J599" s="27" t="s">
        <v>47</v>
      </c>
      <c r="K599" s="27" t="s">
        <v>20</v>
      </c>
      <c r="L599" s="27" t="s">
        <v>125</v>
      </c>
      <c r="M599" s="27"/>
      <c r="N599" s="28"/>
      <c r="O599" s="29" t="s">
        <v>71</v>
      </c>
      <c r="P599" s="30">
        <f>SUM(P600:P602)</f>
        <v>8700000</v>
      </c>
      <c r="Q599" s="30">
        <f>SUM(Q611:Q611)</f>
        <v>0</v>
      </c>
      <c r="R599" s="30">
        <f>SUM(R600:R602)</f>
        <v>6730000</v>
      </c>
      <c r="S599" s="30">
        <f>SUM(S600:S602)</f>
        <v>1970000</v>
      </c>
      <c r="T599" s="55">
        <f>R599/P599*100</f>
        <v>77.35632183908045</v>
      </c>
      <c r="U599" s="83"/>
      <c r="V599" s="84"/>
      <c r="W599" s="57"/>
      <c r="X599" s="190"/>
      <c r="AB599" s="59"/>
    </row>
    <row r="600" spans="1:28" s="72" customFormat="1" ht="15.75" customHeight="1" hidden="1">
      <c r="A600" s="35" t="s">
        <v>20</v>
      </c>
      <c r="B600" s="31">
        <v>15</v>
      </c>
      <c r="C600" s="31" t="s">
        <v>20</v>
      </c>
      <c r="D600" s="31">
        <v>15</v>
      </c>
      <c r="E600" s="31" t="s">
        <v>10</v>
      </c>
      <c r="F600" s="31" t="s">
        <v>9</v>
      </c>
      <c r="G600" s="31" t="s">
        <v>148</v>
      </c>
      <c r="H600" s="31" t="s">
        <v>133</v>
      </c>
      <c r="I600" s="31" t="s">
        <v>35</v>
      </c>
      <c r="J600" s="31" t="s">
        <v>47</v>
      </c>
      <c r="K600" s="31" t="s">
        <v>20</v>
      </c>
      <c r="L600" s="31" t="s">
        <v>125</v>
      </c>
      <c r="M600" s="31" t="s">
        <v>13</v>
      </c>
      <c r="N600" s="33"/>
      <c r="O600" s="233" t="s">
        <v>293</v>
      </c>
      <c r="P600" s="34">
        <v>1080000</v>
      </c>
      <c r="Q600" s="67"/>
      <c r="R600" s="77"/>
      <c r="S600" s="77">
        <f>P600-R600</f>
        <v>1080000</v>
      </c>
      <c r="T600" s="78">
        <f>R600/P600*100</f>
        <v>0</v>
      </c>
      <c r="U600" s="69"/>
      <c r="V600" s="79"/>
      <c r="W600" s="71"/>
      <c r="X600" s="190"/>
      <c r="AB600" s="73"/>
    </row>
    <row r="601" spans="1:28" s="72" customFormat="1" ht="15.75" customHeight="1" hidden="1">
      <c r="A601" s="35" t="s">
        <v>20</v>
      </c>
      <c r="B601" s="31">
        <v>15</v>
      </c>
      <c r="C601" s="31" t="s">
        <v>20</v>
      </c>
      <c r="D601" s="31">
        <v>15</v>
      </c>
      <c r="E601" s="31" t="s">
        <v>10</v>
      </c>
      <c r="F601" s="31" t="s">
        <v>9</v>
      </c>
      <c r="G601" s="31" t="s">
        <v>148</v>
      </c>
      <c r="H601" s="31" t="s">
        <v>133</v>
      </c>
      <c r="I601" s="31" t="s">
        <v>35</v>
      </c>
      <c r="J601" s="31" t="s">
        <v>47</v>
      </c>
      <c r="K601" s="31" t="s">
        <v>20</v>
      </c>
      <c r="L601" s="31" t="s">
        <v>125</v>
      </c>
      <c r="M601" s="31" t="s">
        <v>14</v>
      </c>
      <c r="N601" s="33"/>
      <c r="O601" s="233" t="s">
        <v>294</v>
      </c>
      <c r="P601" s="34">
        <v>660000</v>
      </c>
      <c r="Q601" s="67"/>
      <c r="R601" s="34"/>
      <c r="S601" s="77">
        <f>P601-R601</f>
        <v>660000</v>
      </c>
      <c r="T601" s="78">
        <f>R601/P601*100</f>
        <v>0</v>
      </c>
      <c r="U601" s="69"/>
      <c r="V601" s="79"/>
      <c r="W601" s="71"/>
      <c r="X601" s="190"/>
      <c r="AB601" s="73"/>
    </row>
    <row r="602" spans="1:28" s="72" customFormat="1" ht="15.75" customHeight="1" hidden="1">
      <c r="A602" s="35" t="s">
        <v>20</v>
      </c>
      <c r="B602" s="31">
        <v>15</v>
      </c>
      <c r="C602" s="31" t="s">
        <v>20</v>
      </c>
      <c r="D602" s="31">
        <v>15</v>
      </c>
      <c r="E602" s="31" t="s">
        <v>10</v>
      </c>
      <c r="F602" s="31" t="s">
        <v>9</v>
      </c>
      <c r="G602" s="31" t="s">
        <v>148</v>
      </c>
      <c r="H602" s="31" t="s">
        <v>133</v>
      </c>
      <c r="I602" s="31" t="s">
        <v>35</v>
      </c>
      <c r="J602" s="31" t="s">
        <v>47</v>
      </c>
      <c r="K602" s="31" t="s">
        <v>20</v>
      </c>
      <c r="L602" s="31" t="s">
        <v>125</v>
      </c>
      <c r="M602" s="31" t="s">
        <v>22</v>
      </c>
      <c r="N602" s="33"/>
      <c r="O602" s="233" t="s">
        <v>331</v>
      </c>
      <c r="P602" s="34">
        <v>6960000</v>
      </c>
      <c r="Q602" s="67"/>
      <c r="R602" s="34">
        <v>6730000</v>
      </c>
      <c r="S602" s="77">
        <f>P602-R602</f>
        <v>230000</v>
      </c>
      <c r="T602" s="78">
        <f>R602/P602*100</f>
        <v>96.69540229885058</v>
      </c>
      <c r="U602" s="69"/>
      <c r="V602" s="79"/>
      <c r="W602" s="71"/>
      <c r="X602" s="190"/>
      <c r="AB602" s="73"/>
    </row>
    <row r="603" spans="1:28" s="72" customFormat="1" ht="15.75" customHeight="1" hidden="1">
      <c r="A603" s="35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3"/>
      <c r="O603" s="32"/>
      <c r="P603" s="34"/>
      <c r="Q603" s="67"/>
      <c r="R603" s="77"/>
      <c r="S603" s="67"/>
      <c r="T603" s="78"/>
      <c r="U603" s="69"/>
      <c r="V603" s="79"/>
      <c r="W603" s="71"/>
      <c r="X603" s="190"/>
      <c r="AB603" s="73"/>
    </row>
    <row r="604" spans="1:28" s="58" customFormat="1" ht="15.75" customHeight="1" hidden="1">
      <c r="A604" s="26" t="s">
        <v>20</v>
      </c>
      <c r="B604" s="27">
        <v>15</v>
      </c>
      <c r="C604" s="27" t="s">
        <v>20</v>
      </c>
      <c r="D604" s="27">
        <v>15</v>
      </c>
      <c r="E604" s="27" t="s">
        <v>10</v>
      </c>
      <c r="F604" s="27" t="s">
        <v>9</v>
      </c>
      <c r="G604" s="27" t="s">
        <v>148</v>
      </c>
      <c r="H604" s="27" t="s">
        <v>133</v>
      </c>
      <c r="I604" s="27" t="s">
        <v>35</v>
      </c>
      <c r="J604" s="27" t="s">
        <v>47</v>
      </c>
      <c r="K604" s="27" t="s">
        <v>20</v>
      </c>
      <c r="L604" s="27" t="s">
        <v>129</v>
      </c>
      <c r="M604" s="27"/>
      <c r="N604" s="28"/>
      <c r="O604" s="29" t="s">
        <v>210</v>
      </c>
      <c r="P604" s="30">
        <f>P605</f>
        <v>23816000</v>
      </c>
      <c r="Q604" s="30">
        <f>SUM(Q614:Q614)</f>
        <v>0</v>
      </c>
      <c r="R604" s="30">
        <f>R605</f>
        <v>23816000</v>
      </c>
      <c r="S604" s="30">
        <f>S605</f>
        <v>0</v>
      </c>
      <c r="T604" s="55">
        <f>R604/P604*100</f>
        <v>100</v>
      </c>
      <c r="U604" s="83"/>
      <c r="V604" s="84"/>
      <c r="W604" s="57"/>
      <c r="X604" s="190"/>
      <c r="AB604" s="59"/>
    </row>
    <row r="605" spans="1:28" s="72" customFormat="1" ht="15.75" customHeight="1" hidden="1">
      <c r="A605" s="35" t="s">
        <v>20</v>
      </c>
      <c r="B605" s="31">
        <v>15</v>
      </c>
      <c r="C605" s="31" t="s">
        <v>20</v>
      </c>
      <c r="D605" s="31">
        <v>15</v>
      </c>
      <c r="E605" s="31" t="s">
        <v>10</v>
      </c>
      <c r="F605" s="31" t="s">
        <v>9</v>
      </c>
      <c r="G605" s="31" t="s">
        <v>148</v>
      </c>
      <c r="H605" s="31" t="s">
        <v>133</v>
      </c>
      <c r="I605" s="31" t="s">
        <v>35</v>
      </c>
      <c r="J605" s="31" t="s">
        <v>47</v>
      </c>
      <c r="K605" s="31" t="s">
        <v>20</v>
      </c>
      <c r="L605" s="31" t="s">
        <v>129</v>
      </c>
      <c r="M605" s="31" t="s">
        <v>10</v>
      </c>
      <c r="N605" s="33"/>
      <c r="O605" s="32" t="s">
        <v>160</v>
      </c>
      <c r="P605" s="34">
        <v>23816000</v>
      </c>
      <c r="Q605" s="67"/>
      <c r="R605" s="77">
        <v>23816000</v>
      </c>
      <c r="S605" s="77">
        <f>P605-R605</f>
        <v>0</v>
      </c>
      <c r="T605" s="78">
        <f>R605/P605*100</f>
        <v>100</v>
      </c>
      <c r="U605" s="69"/>
      <c r="V605" s="79"/>
      <c r="W605" s="71"/>
      <c r="X605" s="190"/>
      <c r="AB605" s="73"/>
    </row>
    <row r="606" spans="1:28" s="72" customFormat="1" ht="15.75" customHeight="1" hidden="1">
      <c r="A606" s="35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3"/>
      <c r="O606" s="32"/>
      <c r="P606" s="34"/>
      <c r="Q606" s="67"/>
      <c r="R606" s="34"/>
      <c r="S606" s="77"/>
      <c r="T606" s="78"/>
      <c r="U606" s="69"/>
      <c r="V606" s="79"/>
      <c r="W606" s="71"/>
      <c r="X606" s="190"/>
      <c r="AB606" s="73"/>
    </row>
    <row r="607" spans="1:28" s="72" customFormat="1" ht="15.75" customHeight="1">
      <c r="A607" s="35" t="s">
        <v>20</v>
      </c>
      <c r="B607" s="31">
        <v>15</v>
      </c>
      <c r="C607" s="31" t="s">
        <v>20</v>
      </c>
      <c r="D607" s="31">
        <v>15</v>
      </c>
      <c r="E607" s="31" t="s">
        <v>10</v>
      </c>
      <c r="F607" s="31" t="s">
        <v>9</v>
      </c>
      <c r="G607" s="31" t="s">
        <v>148</v>
      </c>
      <c r="H607" s="31" t="s">
        <v>133</v>
      </c>
      <c r="I607" s="31" t="s">
        <v>35</v>
      </c>
      <c r="J607" s="31" t="s">
        <v>47</v>
      </c>
      <c r="K607" s="31" t="s">
        <v>47</v>
      </c>
      <c r="L607" s="31"/>
      <c r="M607" s="31"/>
      <c r="N607" s="33"/>
      <c r="O607" s="32" t="s">
        <v>49</v>
      </c>
      <c r="P607" s="34">
        <f>P609+P612+P615+P618+P621+P625+P629</f>
        <v>18980745600</v>
      </c>
      <c r="Q607" s="34" t="e">
        <f>Q615+#REF!+#REF!+#REF!</f>
        <v>#REF!</v>
      </c>
      <c r="R607" s="34">
        <f>R609+R612+R615+R618+R621+R625+R629</f>
        <v>17976583092</v>
      </c>
      <c r="S607" s="34">
        <f>S609+S612+S615+S618+S621+S625+S629</f>
        <v>1004162508</v>
      </c>
      <c r="T607" s="78">
        <f>R607/P607*100</f>
        <v>94.70957290529198</v>
      </c>
      <c r="U607" s="69"/>
      <c r="V607" s="79"/>
      <c r="W607" s="71"/>
      <c r="X607" s="191"/>
      <c r="AB607" s="73"/>
    </row>
    <row r="608" spans="1:28" s="58" customFormat="1" ht="15.75" customHeight="1" hidden="1">
      <c r="A608" s="26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8"/>
      <c r="O608" s="29"/>
      <c r="P608" s="30"/>
      <c r="Q608" s="30"/>
      <c r="R608" s="30"/>
      <c r="S608" s="30"/>
      <c r="T608" s="55"/>
      <c r="U608" s="83"/>
      <c r="V608" s="84"/>
      <c r="W608" s="57"/>
      <c r="X608" s="223"/>
      <c r="AB608" s="59"/>
    </row>
    <row r="609" spans="1:28" s="58" customFormat="1" ht="15.75" customHeight="1" hidden="1">
      <c r="A609" s="26" t="s">
        <v>20</v>
      </c>
      <c r="B609" s="27">
        <v>15</v>
      </c>
      <c r="C609" s="27" t="s">
        <v>20</v>
      </c>
      <c r="D609" s="27">
        <v>15</v>
      </c>
      <c r="E609" s="27" t="s">
        <v>10</v>
      </c>
      <c r="F609" s="27" t="s">
        <v>9</v>
      </c>
      <c r="G609" s="27" t="s">
        <v>148</v>
      </c>
      <c r="H609" s="27" t="s">
        <v>133</v>
      </c>
      <c r="I609" s="27" t="s">
        <v>35</v>
      </c>
      <c r="J609" s="27" t="s">
        <v>47</v>
      </c>
      <c r="K609" s="27" t="s">
        <v>47</v>
      </c>
      <c r="L609" s="27" t="s">
        <v>129</v>
      </c>
      <c r="M609" s="27"/>
      <c r="N609" s="28"/>
      <c r="O609" s="29" t="s">
        <v>53</v>
      </c>
      <c r="P609" s="30">
        <f>P610</f>
        <v>16616940000</v>
      </c>
      <c r="Q609" s="192"/>
      <c r="R609" s="30">
        <f>R610</f>
        <v>15727212898</v>
      </c>
      <c r="S609" s="30">
        <f>S610</f>
        <v>889727102</v>
      </c>
      <c r="T609" s="55">
        <f>R609/P609*100</f>
        <v>94.64566218569725</v>
      </c>
      <c r="U609" s="83"/>
      <c r="V609" s="84"/>
      <c r="W609" s="57"/>
      <c r="X609" s="223"/>
      <c r="AB609" s="59"/>
    </row>
    <row r="610" spans="1:28" s="72" customFormat="1" ht="15.75" customHeight="1" hidden="1">
      <c r="A610" s="35" t="s">
        <v>20</v>
      </c>
      <c r="B610" s="31">
        <v>15</v>
      </c>
      <c r="C610" s="31" t="s">
        <v>20</v>
      </c>
      <c r="D610" s="31">
        <v>15</v>
      </c>
      <c r="E610" s="31" t="s">
        <v>10</v>
      </c>
      <c r="F610" s="31" t="s">
        <v>9</v>
      </c>
      <c r="G610" s="31" t="s">
        <v>148</v>
      </c>
      <c r="H610" s="31" t="s">
        <v>133</v>
      </c>
      <c r="I610" s="31" t="s">
        <v>35</v>
      </c>
      <c r="J610" s="31" t="s">
        <v>47</v>
      </c>
      <c r="K610" s="31" t="s">
        <v>47</v>
      </c>
      <c r="L610" s="31" t="s">
        <v>129</v>
      </c>
      <c r="M610" s="31" t="s">
        <v>14</v>
      </c>
      <c r="N610" s="33"/>
      <c r="O610" s="32" t="s">
        <v>215</v>
      </c>
      <c r="P610" s="34">
        <v>16616940000</v>
      </c>
      <c r="Q610" s="67"/>
      <c r="R610" s="77">
        <v>15727212898</v>
      </c>
      <c r="S610" s="77">
        <f>P610-R610</f>
        <v>889727102</v>
      </c>
      <c r="T610" s="78">
        <f>R610/P610*100</f>
        <v>94.64566218569725</v>
      </c>
      <c r="U610" s="69"/>
      <c r="V610" s="79"/>
      <c r="W610" s="71"/>
      <c r="X610" s="223"/>
      <c r="AB610" s="73"/>
    </row>
    <row r="611" spans="1:28" s="72" customFormat="1" ht="15.75" customHeight="1" hidden="1">
      <c r="A611" s="35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3"/>
      <c r="O611" s="32"/>
      <c r="P611" s="34"/>
      <c r="Q611" s="67"/>
      <c r="R611" s="34"/>
      <c r="S611" s="77"/>
      <c r="T611" s="78"/>
      <c r="U611" s="69"/>
      <c r="V611" s="79"/>
      <c r="W611" s="71"/>
      <c r="X611" s="223"/>
      <c r="AB611" s="73"/>
    </row>
    <row r="612" spans="1:28" s="58" customFormat="1" ht="15.75" customHeight="1" hidden="1">
      <c r="A612" s="26" t="s">
        <v>20</v>
      </c>
      <c r="B612" s="27">
        <v>15</v>
      </c>
      <c r="C612" s="27" t="s">
        <v>20</v>
      </c>
      <c r="D612" s="27">
        <v>15</v>
      </c>
      <c r="E612" s="27" t="s">
        <v>10</v>
      </c>
      <c r="F612" s="27" t="s">
        <v>9</v>
      </c>
      <c r="G612" s="27" t="s">
        <v>148</v>
      </c>
      <c r="H612" s="27" t="s">
        <v>133</v>
      </c>
      <c r="I612" s="27" t="s">
        <v>35</v>
      </c>
      <c r="J612" s="27" t="s">
        <v>47</v>
      </c>
      <c r="K612" s="27" t="s">
        <v>47</v>
      </c>
      <c r="L612" s="27" t="s">
        <v>126</v>
      </c>
      <c r="M612" s="27"/>
      <c r="N612" s="28"/>
      <c r="O612" s="29" t="s">
        <v>60</v>
      </c>
      <c r="P612" s="30">
        <f>P613</f>
        <v>1685600</v>
      </c>
      <c r="Q612" s="192"/>
      <c r="R612" s="30">
        <f>R613</f>
        <v>1685550</v>
      </c>
      <c r="S612" s="30">
        <f>S613</f>
        <v>50</v>
      </c>
      <c r="T612" s="55">
        <f>R612/P612*100</f>
        <v>99.99703369719981</v>
      </c>
      <c r="U612" s="83"/>
      <c r="V612" s="84"/>
      <c r="W612" s="57"/>
      <c r="X612" s="223"/>
      <c r="AB612" s="59"/>
    </row>
    <row r="613" spans="1:28" s="72" customFormat="1" ht="15.75" customHeight="1" hidden="1">
      <c r="A613" s="35" t="s">
        <v>20</v>
      </c>
      <c r="B613" s="31">
        <v>15</v>
      </c>
      <c r="C613" s="31" t="s">
        <v>20</v>
      </c>
      <c r="D613" s="31">
        <v>15</v>
      </c>
      <c r="E613" s="31" t="s">
        <v>10</v>
      </c>
      <c r="F613" s="31" t="s">
        <v>9</v>
      </c>
      <c r="G613" s="31" t="s">
        <v>148</v>
      </c>
      <c r="H613" s="31" t="s">
        <v>133</v>
      </c>
      <c r="I613" s="31" t="s">
        <v>35</v>
      </c>
      <c r="J613" s="31" t="s">
        <v>47</v>
      </c>
      <c r="K613" s="31" t="s">
        <v>47</v>
      </c>
      <c r="L613" s="31" t="s">
        <v>126</v>
      </c>
      <c r="M613" s="31" t="s">
        <v>13</v>
      </c>
      <c r="N613" s="33"/>
      <c r="O613" s="32" t="s">
        <v>282</v>
      </c>
      <c r="P613" s="34">
        <v>1685600</v>
      </c>
      <c r="Q613" s="67"/>
      <c r="R613" s="77">
        <v>1685550</v>
      </c>
      <c r="S613" s="77">
        <f>P613-R613</f>
        <v>50</v>
      </c>
      <c r="T613" s="78">
        <f>R613/P613*100</f>
        <v>99.99703369719981</v>
      </c>
      <c r="U613" s="69"/>
      <c r="V613" s="79"/>
      <c r="W613" s="71"/>
      <c r="X613" s="223"/>
      <c r="AB613" s="73"/>
    </row>
    <row r="614" spans="1:28" s="72" customFormat="1" ht="15.75" customHeight="1" hidden="1">
      <c r="A614" s="35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3"/>
      <c r="O614" s="32"/>
      <c r="P614" s="34"/>
      <c r="Q614" s="67"/>
      <c r="R614" s="34"/>
      <c r="S614" s="77"/>
      <c r="T614" s="78"/>
      <c r="U614" s="69"/>
      <c r="V614" s="79"/>
      <c r="W614" s="71"/>
      <c r="X614" s="223"/>
      <c r="AB614" s="73"/>
    </row>
    <row r="615" spans="1:28" s="58" customFormat="1" ht="13.5" customHeight="1" hidden="1">
      <c r="A615" s="26" t="s">
        <v>20</v>
      </c>
      <c r="B615" s="27">
        <v>15</v>
      </c>
      <c r="C615" s="27" t="s">
        <v>20</v>
      </c>
      <c r="D615" s="27">
        <v>15</v>
      </c>
      <c r="E615" s="27" t="s">
        <v>10</v>
      </c>
      <c r="F615" s="27" t="s">
        <v>9</v>
      </c>
      <c r="G615" s="27" t="s">
        <v>148</v>
      </c>
      <c r="H615" s="27" t="s">
        <v>133</v>
      </c>
      <c r="I615" s="27" t="s">
        <v>35</v>
      </c>
      <c r="J615" s="27" t="s">
        <v>47</v>
      </c>
      <c r="K615" s="27" t="s">
        <v>47</v>
      </c>
      <c r="L615" s="27" t="s">
        <v>190</v>
      </c>
      <c r="M615" s="27"/>
      <c r="N615" s="28"/>
      <c r="O615" s="29" t="s">
        <v>295</v>
      </c>
      <c r="P615" s="30">
        <f>P616</f>
        <v>100000000</v>
      </c>
      <c r="Q615" s="192"/>
      <c r="R615" s="30">
        <f>R616</f>
        <v>82500000</v>
      </c>
      <c r="S615" s="30">
        <f>S616</f>
        <v>17500000</v>
      </c>
      <c r="T615" s="55">
        <f>R615/P615*100</f>
        <v>82.5</v>
      </c>
      <c r="U615" s="83"/>
      <c r="V615" s="84"/>
      <c r="W615" s="57"/>
      <c r="X615" s="223"/>
      <c r="AB615" s="59"/>
    </row>
    <row r="616" spans="1:28" s="72" customFormat="1" ht="13.5" customHeight="1" hidden="1">
      <c r="A616" s="35" t="s">
        <v>20</v>
      </c>
      <c r="B616" s="31">
        <v>15</v>
      </c>
      <c r="C616" s="31" t="s">
        <v>20</v>
      </c>
      <c r="D616" s="31">
        <v>15</v>
      </c>
      <c r="E616" s="31" t="s">
        <v>10</v>
      </c>
      <c r="F616" s="31" t="s">
        <v>9</v>
      </c>
      <c r="G616" s="31" t="s">
        <v>148</v>
      </c>
      <c r="H616" s="31" t="s">
        <v>133</v>
      </c>
      <c r="I616" s="31" t="s">
        <v>35</v>
      </c>
      <c r="J616" s="31" t="s">
        <v>47</v>
      </c>
      <c r="K616" s="31" t="s">
        <v>47</v>
      </c>
      <c r="L616" s="31" t="s">
        <v>190</v>
      </c>
      <c r="M616" s="31" t="s">
        <v>13</v>
      </c>
      <c r="N616" s="33"/>
      <c r="O616" s="32" t="s">
        <v>296</v>
      </c>
      <c r="P616" s="34">
        <v>100000000</v>
      </c>
      <c r="Q616" s="67"/>
      <c r="R616" s="34">
        <v>82500000</v>
      </c>
      <c r="S616" s="77">
        <f>P616-R616</f>
        <v>17500000</v>
      </c>
      <c r="T616" s="78">
        <f>R616/P616*100</f>
        <v>82.5</v>
      </c>
      <c r="U616" s="69"/>
      <c r="V616" s="79"/>
      <c r="W616" s="71"/>
      <c r="X616" s="223"/>
      <c r="AB616" s="73"/>
    </row>
    <row r="617" spans="1:28" s="72" customFormat="1" ht="13.5" customHeight="1" hidden="1">
      <c r="A617" s="35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3"/>
      <c r="O617" s="32"/>
      <c r="P617" s="34"/>
      <c r="Q617" s="67"/>
      <c r="R617" s="34"/>
      <c r="S617" s="77"/>
      <c r="T617" s="78"/>
      <c r="U617" s="69"/>
      <c r="V617" s="79"/>
      <c r="W617" s="71"/>
      <c r="X617" s="223"/>
      <c r="AB617" s="73"/>
    </row>
    <row r="618" spans="1:28" s="58" customFormat="1" ht="13.5" customHeight="1" hidden="1">
      <c r="A618" s="26" t="s">
        <v>20</v>
      </c>
      <c r="B618" s="27">
        <v>15</v>
      </c>
      <c r="C618" s="27" t="s">
        <v>20</v>
      </c>
      <c r="D618" s="27">
        <v>15</v>
      </c>
      <c r="E618" s="27" t="s">
        <v>10</v>
      </c>
      <c r="F618" s="27" t="s">
        <v>9</v>
      </c>
      <c r="G618" s="27" t="s">
        <v>148</v>
      </c>
      <c r="H618" s="27" t="s">
        <v>133</v>
      </c>
      <c r="I618" s="27" t="s">
        <v>35</v>
      </c>
      <c r="J618" s="27" t="s">
        <v>47</v>
      </c>
      <c r="K618" s="27" t="s">
        <v>47</v>
      </c>
      <c r="L618" s="27" t="s">
        <v>127</v>
      </c>
      <c r="M618" s="27"/>
      <c r="N618" s="28"/>
      <c r="O618" s="239" t="s">
        <v>52</v>
      </c>
      <c r="P618" s="30">
        <f>P619</f>
        <v>31000000</v>
      </c>
      <c r="Q618" s="192"/>
      <c r="R618" s="30">
        <f>R619</f>
        <v>31000000</v>
      </c>
      <c r="S618" s="30">
        <f>S619</f>
        <v>0</v>
      </c>
      <c r="T618" s="55">
        <f>R618/P618*100</f>
        <v>100</v>
      </c>
      <c r="U618" s="83"/>
      <c r="V618" s="84"/>
      <c r="W618" s="57"/>
      <c r="X618" s="223"/>
      <c r="AB618" s="59"/>
    </row>
    <row r="619" spans="1:28" s="72" customFormat="1" ht="13.5" customHeight="1" hidden="1">
      <c r="A619" s="35" t="s">
        <v>20</v>
      </c>
      <c r="B619" s="31">
        <v>15</v>
      </c>
      <c r="C619" s="31" t="s">
        <v>20</v>
      </c>
      <c r="D619" s="31">
        <v>15</v>
      </c>
      <c r="E619" s="31" t="s">
        <v>10</v>
      </c>
      <c r="F619" s="31" t="s">
        <v>9</v>
      </c>
      <c r="G619" s="31" t="s">
        <v>148</v>
      </c>
      <c r="H619" s="31" t="s">
        <v>133</v>
      </c>
      <c r="I619" s="31" t="s">
        <v>35</v>
      </c>
      <c r="J619" s="31" t="s">
        <v>47</v>
      </c>
      <c r="K619" s="31" t="s">
        <v>47</v>
      </c>
      <c r="L619" s="31" t="s">
        <v>127</v>
      </c>
      <c r="M619" s="31" t="s">
        <v>10</v>
      </c>
      <c r="N619" s="33"/>
      <c r="O619" s="240" t="s">
        <v>166</v>
      </c>
      <c r="P619" s="34">
        <v>31000000</v>
      </c>
      <c r="Q619" s="67"/>
      <c r="R619" s="77">
        <v>31000000</v>
      </c>
      <c r="S619" s="77">
        <f>P619-R619</f>
        <v>0</v>
      </c>
      <c r="T619" s="78">
        <f>R619/P619*100</f>
        <v>100</v>
      </c>
      <c r="U619" s="69"/>
      <c r="V619" s="79"/>
      <c r="W619" s="71"/>
      <c r="X619" s="223"/>
      <c r="AB619" s="73"/>
    </row>
    <row r="620" spans="1:28" s="72" customFormat="1" ht="13.5" customHeight="1" hidden="1">
      <c r="A620" s="35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3"/>
      <c r="O620" s="32"/>
      <c r="P620" s="34"/>
      <c r="Q620" s="67"/>
      <c r="R620" s="34"/>
      <c r="S620" s="77"/>
      <c r="T620" s="78"/>
      <c r="U620" s="69"/>
      <c r="V620" s="79"/>
      <c r="W620" s="71"/>
      <c r="X620" s="223"/>
      <c r="AB620" s="73"/>
    </row>
    <row r="621" spans="1:28" s="58" customFormat="1" ht="13.5" customHeight="1" hidden="1">
      <c r="A621" s="26" t="s">
        <v>20</v>
      </c>
      <c r="B621" s="27">
        <v>15</v>
      </c>
      <c r="C621" s="27" t="s">
        <v>20</v>
      </c>
      <c r="D621" s="27">
        <v>15</v>
      </c>
      <c r="E621" s="27" t="s">
        <v>10</v>
      </c>
      <c r="F621" s="27" t="s">
        <v>9</v>
      </c>
      <c r="G621" s="27" t="s">
        <v>148</v>
      </c>
      <c r="H621" s="27" t="s">
        <v>133</v>
      </c>
      <c r="I621" s="27" t="s">
        <v>35</v>
      </c>
      <c r="J621" s="27" t="s">
        <v>47</v>
      </c>
      <c r="K621" s="27" t="s">
        <v>47</v>
      </c>
      <c r="L621" s="27" t="s">
        <v>181</v>
      </c>
      <c r="M621" s="27"/>
      <c r="N621" s="28"/>
      <c r="O621" s="239" t="s">
        <v>367</v>
      </c>
      <c r="P621" s="30">
        <f>SUM(P622:P623)</f>
        <v>21700000</v>
      </c>
      <c r="Q621" s="192"/>
      <c r="R621" s="30">
        <f>SUM(R622:R623)</f>
        <v>13603400</v>
      </c>
      <c r="S621" s="30">
        <f>SUM(S622:S623)</f>
        <v>8096600</v>
      </c>
      <c r="T621" s="55">
        <f>R621/P621*100</f>
        <v>62.688479262672814</v>
      </c>
      <c r="U621" s="83"/>
      <c r="V621" s="84"/>
      <c r="W621" s="57"/>
      <c r="X621" s="223"/>
      <c r="AB621" s="59"/>
    </row>
    <row r="622" spans="1:28" s="72" customFormat="1" ht="13.5" customHeight="1" hidden="1">
      <c r="A622" s="35" t="s">
        <v>20</v>
      </c>
      <c r="B622" s="31">
        <v>15</v>
      </c>
      <c r="C622" s="31" t="s">
        <v>20</v>
      </c>
      <c r="D622" s="31">
        <v>15</v>
      </c>
      <c r="E622" s="31" t="s">
        <v>10</v>
      </c>
      <c r="F622" s="31" t="s">
        <v>9</v>
      </c>
      <c r="G622" s="31" t="s">
        <v>148</v>
      </c>
      <c r="H622" s="31" t="s">
        <v>133</v>
      </c>
      <c r="I622" s="31" t="s">
        <v>35</v>
      </c>
      <c r="J622" s="31" t="s">
        <v>47</v>
      </c>
      <c r="K622" s="31" t="s">
        <v>47</v>
      </c>
      <c r="L622" s="31" t="s">
        <v>181</v>
      </c>
      <c r="M622" s="31" t="s">
        <v>13</v>
      </c>
      <c r="N622" s="33"/>
      <c r="O622" s="240" t="s">
        <v>368</v>
      </c>
      <c r="P622" s="34">
        <v>13700000</v>
      </c>
      <c r="Q622" s="67"/>
      <c r="R622" s="77">
        <v>13603400</v>
      </c>
      <c r="S622" s="77">
        <f>P622-R622</f>
        <v>96600</v>
      </c>
      <c r="T622" s="78">
        <f>R622/P622*100</f>
        <v>99.2948905109489</v>
      </c>
      <c r="U622" s="69"/>
      <c r="V622" s="79"/>
      <c r="W622" s="71"/>
      <c r="X622" s="223"/>
      <c r="AB622" s="73"/>
    </row>
    <row r="623" spans="1:28" s="72" customFormat="1" ht="13.5" customHeight="1" hidden="1">
      <c r="A623" s="35" t="s">
        <v>20</v>
      </c>
      <c r="B623" s="31">
        <v>15</v>
      </c>
      <c r="C623" s="31" t="s">
        <v>20</v>
      </c>
      <c r="D623" s="31">
        <v>15</v>
      </c>
      <c r="E623" s="31" t="s">
        <v>10</v>
      </c>
      <c r="F623" s="31" t="s">
        <v>9</v>
      </c>
      <c r="G623" s="31" t="s">
        <v>148</v>
      </c>
      <c r="H623" s="31" t="s">
        <v>133</v>
      </c>
      <c r="I623" s="31" t="s">
        <v>35</v>
      </c>
      <c r="J623" s="31" t="s">
        <v>47</v>
      </c>
      <c r="K623" s="31" t="s">
        <v>47</v>
      </c>
      <c r="L623" s="31" t="s">
        <v>181</v>
      </c>
      <c r="M623" s="31" t="s">
        <v>22</v>
      </c>
      <c r="N623" s="33"/>
      <c r="O623" s="240" t="s">
        <v>369</v>
      </c>
      <c r="P623" s="34">
        <v>8000000</v>
      </c>
      <c r="Q623" s="67"/>
      <c r="R623" s="77">
        <v>0</v>
      </c>
      <c r="S623" s="77">
        <f>P623-R623</f>
        <v>8000000</v>
      </c>
      <c r="T623" s="78"/>
      <c r="U623" s="69"/>
      <c r="V623" s="79"/>
      <c r="W623" s="71"/>
      <c r="X623" s="223"/>
      <c r="AB623" s="73"/>
    </row>
    <row r="624" spans="1:28" s="72" customFormat="1" ht="13.5" customHeight="1" hidden="1">
      <c r="A624" s="35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3"/>
      <c r="O624" s="32"/>
      <c r="P624" s="34"/>
      <c r="Q624" s="67"/>
      <c r="R624" s="34"/>
      <c r="S624" s="77"/>
      <c r="T624" s="78"/>
      <c r="U624" s="69"/>
      <c r="V624" s="79"/>
      <c r="W624" s="71"/>
      <c r="X624" s="223"/>
      <c r="AB624" s="73"/>
    </row>
    <row r="625" spans="1:28" s="58" customFormat="1" ht="13.5" customHeight="1" hidden="1">
      <c r="A625" s="26" t="s">
        <v>20</v>
      </c>
      <c r="B625" s="27">
        <v>15</v>
      </c>
      <c r="C625" s="27" t="s">
        <v>20</v>
      </c>
      <c r="D625" s="27">
        <v>15</v>
      </c>
      <c r="E625" s="27" t="s">
        <v>10</v>
      </c>
      <c r="F625" s="27" t="s">
        <v>9</v>
      </c>
      <c r="G625" s="27" t="s">
        <v>148</v>
      </c>
      <c r="H625" s="27" t="s">
        <v>133</v>
      </c>
      <c r="I625" s="27" t="s">
        <v>35</v>
      </c>
      <c r="J625" s="27" t="s">
        <v>47</v>
      </c>
      <c r="K625" s="27" t="s">
        <v>47</v>
      </c>
      <c r="L625" s="27" t="s">
        <v>131</v>
      </c>
      <c r="M625" s="27"/>
      <c r="N625" s="28"/>
      <c r="O625" s="29" t="s">
        <v>297</v>
      </c>
      <c r="P625" s="30">
        <f>SUM(P626:P627)</f>
        <v>283050000</v>
      </c>
      <c r="Q625" s="192"/>
      <c r="R625" s="30">
        <f>SUM(R626:R627)</f>
        <v>283041000</v>
      </c>
      <c r="S625" s="30">
        <f>SUM(S626:S627)</f>
        <v>9000</v>
      </c>
      <c r="T625" s="55">
        <f>R625/P625*100</f>
        <v>99.99682034976153</v>
      </c>
      <c r="U625" s="83"/>
      <c r="V625" s="84"/>
      <c r="W625" s="57"/>
      <c r="X625" s="223"/>
      <c r="AB625" s="59"/>
    </row>
    <row r="626" spans="1:28" s="72" customFormat="1" ht="13.5" customHeight="1" hidden="1">
      <c r="A626" s="35" t="s">
        <v>20</v>
      </c>
      <c r="B626" s="31">
        <v>15</v>
      </c>
      <c r="C626" s="31" t="s">
        <v>20</v>
      </c>
      <c r="D626" s="31">
        <v>15</v>
      </c>
      <c r="E626" s="31" t="s">
        <v>10</v>
      </c>
      <c r="F626" s="31" t="s">
        <v>9</v>
      </c>
      <c r="G626" s="31" t="s">
        <v>148</v>
      </c>
      <c r="H626" s="31" t="s">
        <v>133</v>
      </c>
      <c r="I626" s="31" t="s">
        <v>35</v>
      </c>
      <c r="J626" s="31" t="s">
        <v>47</v>
      </c>
      <c r="K626" s="31" t="s">
        <v>47</v>
      </c>
      <c r="L626" s="31" t="s">
        <v>131</v>
      </c>
      <c r="M626" s="31" t="s">
        <v>14</v>
      </c>
      <c r="N626" s="33"/>
      <c r="O626" s="32" t="s">
        <v>186</v>
      </c>
      <c r="P626" s="34">
        <v>240000000</v>
      </c>
      <c r="Q626" s="67"/>
      <c r="R626" s="77">
        <v>240000000</v>
      </c>
      <c r="S626" s="77">
        <f>P626-R626</f>
        <v>0</v>
      </c>
      <c r="T626" s="78">
        <f>R626/P626*100</f>
        <v>100</v>
      </c>
      <c r="U626" s="69"/>
      <c r="V626" s="79"/>
      <c r="W626" s="71"/>
      <c r="X626" s="223"/>
      <c r="AB626" s="73"/>
    </row>
    <row r="627" spans="1:28" s="72" customFormat="1" ht="13.5" customHeight="1" hidden="1">
      <c r="A627" s="35" t="s">
        <v>20</v>
      </c>
      <c r="B627" s="31">
        <v>15</v>
      </c>
      <c r="C627" s="31" t="s">
        <v>20</v>
      </c>
      <c r="D627" s="31">
        <v>15</v>
      </c>
      <c r="E627" s="31" t="s">
        <v>10</v>
      </c>
      <c r="F627" s="31" t="s">
        <v>9</v>
      </c>
      <c r="G627" s="31" t="s">
        <v>148</v>
      </c>
      <c r="H627" s="31" t="s">
        <v>133</v>
      </c>
      <c r="I627" s="31" t="s">
        <v>35</v>
      </c>
      <c r="J627" s="31" t="s">
        <v>47</v>
      </c>
      <c r="K627" s="31" t="s">
        <v>47</v>
      </c>
      <c r="L627" s="31" t="s">
        <v>131</v>
      </c>
      <c r="M627" s="31" t="s">
        <v>22</v>
      </c>
      <c r="N627" s="33"/>
      <c r="O627" s="32" t="s">
        <v>204</v>
      </c>
      <c r="P627" s="34">
        <v>43050000</v>
      </c>
      <c r="Q627" s="67"/>
      <c r="R627" s="34">
        <v>43041000</v>
      </c>
      <c r="S627" s="77">
        <f>P627-R627</f>
        <v>9000</v>
      </c>
      <c r="T627" s="78">
        <f>R627/P627*100</f>
        <v>99.97909407665504</v>
      </c>
      <c r="U627" s="69"/>
      <c r="V627" s="79"/>
      <c r="W627" s="71"/>
      <c r="X627" s="223"/>
      <c r="AB627" s="73"/>
    </row>
    <row r="628" spans="1:28" s="72" customFormat="1" ht="13.5" customHeight="1" hidden="1">
      <c r="A628" s="35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3"/>
      <c r="O628" s="32"/>
      <c r="P628" s="34"/>
      <c r="Q628" s="67"/>
      <c r="R628" s="34"/>
      <c r="S628" s="77"/>
      <c r="T628" s="78"/>
      <c r="U628" s="69"/>
      <c r="V628" s="79"/>
      <c r="W628" s="71"/>
      <c r="X628" s="223"/>
      <c r="AB628" s="73"/>
    </row>
    <row r="629" spans="1:28" s="58" customFormat="1" ht="13.5" customHeight="1" hidden="1">
      <c r="A629" s="26" t="s">
        <v>20</v>
      </c>
      <c r="B629" s="27">
        <v>15</v>
      </c>
      <c r="C629" s="27" t="s">
        <v>20</v>
      </c>
      <c r="D629" s="27">
        <v>15</v>
      </c>
      <c r="E629" s="27" t="s">
        <v>10</v>
      </c>
      <c r="F629" s="27" t="s">
        <v>9</v>
      </c>
      <c r="G629" s="27" t="s">
        <v>148</v>
      </c>
      <c r="H629" s="27" t="s">
        <v>133</v>
      </c>
      <c r="I629" s="27" t="s">
        <v>35</v>
      </c>
      <c r="J629" s="27" t="s">
        <v>47</v>
      </c>
      <c r="K629" s="27" t="s">
        <v>47</v>
      </c>
      <c r="L629" s="27" t="s">
        <v>207</v>
      </c>
      <c r="M629" s="27"/>
      <c r="N629" s="28"/>
      <c r="O629" s="29" t="s">
        <v>298</v>
      </c>
      <c r="P629" s="30">
        <f>P630</f>
        <v>1926370000</v>
      </c>
      <c r="Q629" s="192"/>
      <c r="R629" s="30">
        <f>R630</f>
        <v>1837540244</v>
      </c>
      <c r="S629" s="30">
        <f>S630</f>
        <v>88829756</v>
      </c>
      <c r="T629" s="55">
        <f>R629/P629*100</f>
        <v>95.3887489942223</v>
      </c>
      <c r="U629" s="83"/>
      <c r="V629" s="84"/>
      <c r="W629" s="57"/>
      <c r="X629" s="223"/>
      <c r="AB629" s="59"/>
    </row>
    <row r="630" spans="1:28" s="72" customFormat="1" ht="13.5" customHeight="1" hidden="1">
      <c r="A630" s="35" t="s">
        <v>20</v>
      </c>
      <c r="B630" s="31">
        <v>15</v>
      </c>
      <c r="C630" s="31" t="s">
        <v>20</v>
      </c>
      <c r="D630" s="31">
        <v>15</v>
      </c>
      <c r="E630" s="31" t="s">
        <v>10</v>
      </c>
      <c r="F630" s="31" t="s">
        <v>9</v>
      </c>
      <c r="G630" s="31" t="s">
        <v>148</v>
      </c>
      <c r="H630" s="31" t="s">
        <v>133</v>
      </c>
      <c r="I630" s="31" t="s">
        <v>35</v>
      </c>
      <c r="J630" s="31" t="s">
        <v>47</v>
      </c>
      <c r="K630" s="31" t="s">
        <v>47</v>
      </c>
      <c r="L630" s="31" t="s">
        <v>207</v>
      </c>
      <c r="M630" s="31" t="s">
        <v>13</v>
      </c>
      <c r="N630" s="33"/>
      <c r="O630" s="32" t="s">
        <v>208</v>
      </c>
      <c r="P630" s="34">
        <v>1926370000</v>
      </c>
      <c r="Q630" s="67"/>
      <c r="R630" s="77">
        <v>1837540244</v>
      </c>
      <c r="S630" s="77">
        <f>P630-R630</f>
        <v>88829756</v>
      </c>
      <c r="T630" s="78">
        <f>R630/P630*100</f>
        <v>95.3887489942223</v>
      </c>
      <c r="U630" s="69"/>
      <c r="V630" s="79"/>
      <c r="W630" s="71"/>
      <c r="X630" s="223"/>
      <c r="AB630" s="73"/>
    </row>
    <row r="631" spans="1:28" s="72" customFormat="1" ht="13.5" customHeight="1" hidden="1">
      <c r="A631" s="35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3"/>
      <c r="O631" s="32"/>
      <c r="P631" s="34"/>
      <c r="Q631" s="67"/>
      <c r="R631" s="77"/>
      <c r="S631" s="77"/>
      <c r="T631" s="78"/>
      <c r="U631" s="69"/>
      <c r="V631" s="79"/>
      <c r="W631" s="71"/>
      <c r="X631" s="223"/>
      <c r="AB631" s="73"/>
    </row>
    <row r="632" spans="1:28" s="72" customFormat="1" ht="18">
      <c r="A632" s="35" t="s">
        <v>20</v>
      </c>
      <c r="B632" s="31">
        <v>15</v>
      </c>
      <c r="C632" s="31" t="s">
        <v>20</v>
      </c>
      <c r="D632" s="31">
        <v>15</v>
      </c>
      <c r="E632" s="31" t="s">
        <v>10</v>
      </c>
      <c r="F632" s="31" t="s">
        <v>9</v>
      </c>
      <c r="G632" s="31" t="s">
        <v>148</v>
      </c>
      <c r="H632" s="31" t="s">
        <v>133</v>
      </c>
      <c r="I632" s="31" t="s">
        <v>35</v>
      </c>
      <c r="J632" s="31" t="s">
        <v>47</v>
      </c>
      <c r="K632" s="31" t="s">
        <v>211</v>
      </c>
      <c r="L632" s="31"/>
      <c r="M632" s="31"/>
      <c r="N632" s="33"/>
      <c r="O632" s="32" t="s">
        <v>290</v>
      </c>
      <c r="P632" s="34">
        <f>P634</f>
        <v>2273302400</v>
      </c>
      <c r="Q632" s="34" t="e">
        <f>#REF!+#REF!+#REF!+#REF!</f>
        <v>#REF!</v>
      </c>
      <c r="R632" s="34">
        <f>R634</f>
        <v>2202379400</v>
      </c>
      <c r="S632" s="34">
        <f>S634</f>
        <v>70923000</v>
      </c>
      <c r="T632" s="78">
        <f>R632/P632*100</f>
        <v>96.88017748980513</v>
      </c>
      <c r="U632" s="69"/>
      <c r="V632" s="79"/>
      <c r="W632" s="71"/>
      <c r="X632" s="191"/>
      <c r="AB632" s="73"/>
    </row>
    <row r="633" spans="1:28" s="72" customFormat="1" ht="13.5" customHeight="1" hidden="1">
      <c r="A633" s="26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8"/>
      <c r="O633" s="29"/>
      <c r="P633" s="30"/>
      <c r="Q633" s="30"/>
      <c r="R633" s="30"/>
      <c r="S633" s="30"/>
      <c r="T633" s="78"/>
      <c r="U633" s="69"/>
      <c r="V633" s="79"/>
      <c r="W633" s="71"/>
      <c r="X633" s="190"/>
      <c r="AB633" s="73"/>
    </row>
    <row r="634" spans="1:28" s="58" customFormat="1" ht="13.5" customHeight="1" hidden="1">
      <c r="A634" s="26" t="s">
        <v>20</v>
      </c>
      <c r="B634" s="27">
        <v>15</v>
      </c>
      <c r="C634" s="27" t="s">
        <v>20</v>
      </c>
      <c r="D634" s="27">
        <v>15</v>
      </c>
      <c r="E634" s="27" t="s">
        <v>10</v>
      </c>
      <c r="F634" s="27" t="s">
        <v>9</v>
      </c>
      <c r="G634" s="27" t="s">
        <v>148</v>
      </c>
      <c r="H634" s="27" t="s">
        <v>133</v>
      </c>
      <c r="I634" s="27" t="s">
        <v>35</v>
      </c>
      <c r="J634" s="27" t="s">
        <v>47</v>
      </c>
      <c r="K634" s="27" t="s">
        <v>211</v>
      </c>
      <c r="L634" s="27" t="s">
        <v>181</v>
      </c>
      <c r="M634" s="27"/>
      <c r="N634" s="28"/>
      <c r="O634" s="234" t="s">
        <v>291</v>
      </c>
      <c r="P634" s="30">
        <f>P635</f>
        <v>2273302400</v>
      </c>
      <c r="Q634" s="30">
        <f>SUM(Q635:Q635)</f>
        <v>0</v>
      </c>
      <c r="R634" s="30">
        <f>R635</f>
        <v>2202379400</v>
      </c>
      <c r="S634" s="30">
        <f>S635</f>
        <v>70923000</v>
      </c>
      <c r="T634" s="55">
        <f>R634/P634*100</f>
        <v>96.88017748980513</v>
      </c>
      <c r="U634" s="83"/>
      <c r="V634" s="84"/>
      <c r="W634" s="57"/>
      <c r="X634" s="190"/>
      <c r="AB634" s="59"/>
    </row>
    <row r="635" spans="1:28" s="72" customFormat="1" ht="13.5" customHeight="1" hidden="1">
      <c r="A635" s="35" t="s">
        <v>20</v>
      </c>
      <c r="B635" s="31">
        <v>15</v>
      </c>
      <c r="C635" s="31" t="s">
        <v>20</v>
      </c>
      <c r="D635" s="31">
        <v>15</v>
      </c>
      <c r="E635" s="31" t="s">
        <v>10</v>
      </c>
      <c r="F635" s="31" t="s">
        <v>9</v>
      </c>
      <c r="G635" s="31" t="s">
        <v>148</v>
      </c>
      <c r="H635" s="31" t="s">
        <v>133</v>
      </c>
      <c r="I635" s="31" t="s">
        <v>35</v>
      </c>
      <c r="J635" s="31" t="s">
        <v>47</v>
      </c>
      <c r="K635" s="31" t="s">
        <v>211</v>
      </c>
      <c r="L635" s="31" t="s">
        <v>181</v>
      </c>
      <c r="M635" s="31" t="s">
        <v>13</v>
      </c>
      <c r="N635" s="33"/>
      <c r="O635" s="233" t="s">
        <v>292</v>
      </c>
      <c r="P635" s="34">
        <v>2273302400</v>
      </c>
      <c r="Q635" s="67"/>
      <c r="R635" s="34">
        <v>2202379400</v>
      </c>
      <c r="S635" s="77">
        <f>P635-R635</f>
        <v>70923000</v>
      </c>
      <c r="T635" s="78">
        <f>R635/P635*100</f>
        <v>96.88017748980513</v>
      </c>
      <c r="U635" s="69"/>
      <c r="V635" s="79"/>
      <c r="W635" s="71"/>
      <c r="X635" s="190"/>
      <c r="AB635" s="73"/>
    </row>
    <row r="636" spans="1:28" s="72" customFormat="1" ht="7.5" customHeight="1">
      <c r="A636" s="35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3"/>
      <c r="O636" s="32"/>
      <c r="P636" s="34"/>
      <c r="Q636" s="67"/>
      <c r="R636" s="97"/>
      <c r="S636" s="97"/>
      <c r="T636" s="78"/>
      <c r="U636" s="69"/>
      <c r="V636" s="79"/>
      <c r="W636" s="71"/>
      <c r="X636" s="190"/>
      <c r="AB636" s="73"/>
    </row>
    <row r="637" spans="1:28" s="163" customFormat="1" ht="35.25" customHeight="1">
      <c r="A637" s="154" t="s">
        <v>20</v>
      </c>
      <c r="B637" s="155">
        <v>15</v>
      </c>
      <c r="C637" s="155" t="s">
        <v>20</v>
      </c>
      <c r="D637" s="155">
        <v>15</v>
      </c>
      <c r="E637" s="155" t="s">
        <v>10</v>
      </c>
      <c r="F637" s="155" t="s">
        <v>9</v>
      </c>
      <c r="G637" s="155" t="s">
        <v>148</v>
      </c>
      <c r="H637" s="155" t="s">
        <v>371</v>
      </c>
      <c r="I637" s="155"/>
      <c r="J637" s="155"/>
      <c r="K637" s="155"/>
      <c r="L637" s="155"/>
      <c r="M637" s="155"/>
      <c r="N637" s="156"/>
      <c r="O637" s="157" t="s">
        <v>372</v>
      </c>
      <c r="P637" s="158">
        <f>P639+P650+P678+P683</f>
        <v>1215350000</v>
      </c>
      <c r="Q637" s="158" t="e">
        <f>Q650</f>
        <v>#REF!</v>
      </c>
      <c r="R637" s="158">
        <f>R639+R650+R678+R683</f>
        <v>1131113295</v>
      </c>
      <c r="S637" s="158">
        <f>S639+S650+S678+S683</f>
        <v>84236705</v>
      </c>
      <c r="T637" s="159">
        <f>R637/P637*100</f>
        <v>93.06893446332333</v>
      </c>
      <c r="U637" s="160"/>
      <c r="V637" s="161"/>
      <c r="W637" s="162"/>
      <c r="X637" s="190"/>
      <c r="AB637" s="164"/>
    </row>
    <row r="638" spans="1:28" s="72" customFormat="1" ht="15.75" customHeight="1" hidden="1">
      <c r="A638" s="26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8"/>
      <c r="O638" s="230"/>
      <c r="P638" s="30"/>
      <c r="Q638" s="30"/>
      <c r="R638" s="30"/>
      <c r="S638" s="30"/>
      <c r="T638" s="78"/>
      <c r="U638" s="69"/>
      <c r="V638" s="79"/>
      <c r="W638" s="71"/>
      <c r="X638" s="190"/>
      <c r="AB638" s="73"/>
    </row>
    <row r="639" spans="1:28" s="72" customFormat="1" ht="21" customHeight="1">
      <c r="A639" s="35" t="s">
        <v>20</v>
      </c>
      <c r="B639" s="31">
        <v>15</v>
      </c>
      <c r="C639" s="31" t="s">
        <v>20</v>
      </c>
      <c r="D639" s="31">
        <v>15</v>
      </c>
      <c r="E639" s="31" t="s">
        <v>10</v>
      </c>
      <c r="F639" s="31" t="s">
        <v>9</v>
      </c>
      <c r="G639" s="31" t="s">
        <v>148</v>
      </c>
      <c r="H639" s="31" t="s">
        <v>371</v>
      </c>
      <c r="I639" s="31" t="s">
        <v>35</v>
      </c>
      <c r="J639" s="31" t="s">
        <v>47</v>
      </c>
      <c r="K639" s="31" t="s">
        <v>20</v>
      </c>
      <c r="L639" s="31"/>
      <c r="M639" s="31"/>
      <c r="N639" s="33"/>
      <c r="O639" s="231" t="s">
        <v>36</v>
      </c>
      <c r="P639" s="34">
        <f>P641+P644+P647</f>
        <v>41156000</v>
      </c>
      <c r="Q639" s="34" t="e">
        <f>#REF!+#REF!+#REF!</f>
        <v>#REF!</v>
      </c>
      <c r="R639" s="34">
        <f>R641+R644+R647</f>
        <v>38652000</v>
      </c>
      <c r="S639" s="34">
        <f>S641+S644+S647</f>
        <v>2504000</v>
      </c>
      <c r="T639" s="78">
        <f>R639/P639*100</f>
        <v>93.91583244241423</v>
      </c>
      <c r="U639" s="69"/>
      <c r="V639" s="79"/>
      <c r="W639" s="71"/>
      <c r="X639" s="191"/>
      <c r="AB639" s="73"/>
    </row>
    <row r="640" spans="1:28" s="72" customFormat="1" ht="15.75" customHeight="1" hidden="1">
      <c r="A640" s="26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8"/>
      <c r="O640" s="230"/>
      <c r="P640" s="30"/>
      <c r="Q640" s="30"/>
      <c r="R640" s="30"/>
      <c r="S640" s="30"/>
      <c r="T640" s="78"/>
      <c r="U640" s="69"/>
      <c r="V640" s="79"/>
      <c r="W640" s="71"/>
      <c r="X640" s="190"/>
      <c r="AB640" s="73"/>
    </row>
    <row r="641" spans="1:28" s="58" customFormat="1" ht="15.75" customHeight="1" hidden="1">
      <c r="A641" s="26" t="s">
        <v>20</v>
      </c>
      <c r="B641" s="27">
        <v>15</v>
      </c>
      <c r="C641" s="27" t="s">
        <v>20</v>
      </c>
      <c r="D641" s="27">
        <v>15</v>
      </c>
      <c r="E641" s="27" t="s">
        <v>10</v>
      </c>
      <c r="F641" s="27" t="s">
        <v>9</v>
      </c>
      <c r="G641" s="27" t="s">
        <v>148</v>
      </c>
      <c r="H641" s="27" t="s">
        <v>371</v>
      </c>
      <c r="I641" s="27" t="s">
        <v>35</v>
      </c>
      <c r="J641" s="27" t="s">
        <v>47</v>
      </c>
      <c r="K641" s="27" t="s">
        <v>20</v>
      </c>
      <c r="L641" s="27" t="s">
        <v>125</v>
      </c>
      <c r="M641" s="27"/>
      <c r="N641" s="28"/>
      <c r="O641" s="234" t="s">
        <v>71</v>
      </c>
      <c r="P641" s="30">
        <f>P642</f>
        <v>2400000</v>
      </c>
      <c r="Q641" s="30">
        <f>SUM(Q642:Q643)</f>
        <v>0</v>
      </c>
      <c r="R641" s="30">
        <f>R642</f>
        <v>0</v>
      </c>
      <c r="S641" s="30">
        <f>S642</f>
        <v>2400000</v>
      </c>
      <c r="T641" s="55">
        <f>R641/P641*100</f>
        <v>0</v>
      </c>
      <c r="U641" s="83"/>
      <c r="V641" s="84"/>
      <c r="W641" s="57"/>
      <c r="X641" s="190"/>
      <c r="AB641" s="59"/>
    </row>
    <row r="642" spans="1:28" s="72" customFormat="1" ht="15.75" customHeight="1" hidden="1">
      <c r="A642" s="35" t="s">
        <v>20</v>
      </c>
      <c r="B642" s="31">
        <v>15</v>
      </c>
      <c r="C642" s="31" t="s">
        <v>20</v>
      </c>
      <c r="D642" s="31">
        <v>15</v>
      </c>
      <c r="E642" s="31" t="s">
        <v>10</v>
      </c>
      <c r="F642" s="31" t="s">
        <v>9</v>
      </c>
      <c r="G642" s="31" t="s">
        <v>148</v>
      </c>
      <c r="H642" s="31" t="s">
        <v>371</v>
      </c>
      <c r="I642" s="31" t="s">
        <v>35</v>
      </c>
      <c r="J642" s="31" t="s">
        <v>47</v>
      </c>
      <c r="K642" s="31" t="s">
        <v>20</v>
      </c>
      <c r="L642" s="31" t="s">
        <v>125</v>
      </c>
      <c r="M642" s="31" t="s">
        <v>328</v>
      </c>
      <c r="N642" s="28"/>
      <c r="O642" s="233" t="s">
        <v>331</v>
      </c>
      <c r="P642" s="34">
        <v>2400000</v>
      </c>
      <c r="Q642" s="67"/>
      <c r="R642" s="34"/>
      <c r="S642" s="77">
        <f>P642-R642</f>
        <v>2400000</v>
      </c>
      <c r="T642" s="78">
        <f>R642/P642*100</f>
        <v>0</v>
      </c>
      <c r="U642" s="69"/>
      <c r="V642" s="79"/>
      <c r="W642" s="71"/>
      <c r="X642" s="190"/>
      <c r="AB642" s="73"/>
    </row>
    <row r="643" spans="1:28" s="72" customFormat="1" ht="15.75" customHeight="1" hidden="1">
      <c r="A643" s="26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8"/>
      <c r="O643" s="230"/>
      <c r="P643" s="30"/>
      <c r="Q643" s="30"/>
      <c r="R643" s="30"/>
      <c r="S643" s="30"/>
      <c r="T643" s="78"/>
      <c r="U643" s="69"/>
      <c r="V643" s="79"/>
      <c r="W643" s="71"/>
      <c r="X643" s="190"/>
      <c r="AB643" s="73"/>
    </row>
    <row r="644" spans="1:28" s="58" customFormat="1" ht="15.75" customHeight="1" hidden="1">
      <c r="A644" s="26" t="s">
        <v>20</v>
      </c>
      <c r="B644" s="27">
        <v>15</v>
      </c>
      <c r="C644" s="27" t="s">
        <v>20</v>
      </c>
      <c r="D644" s="27">
        <v>15</v>
      </c>
      <c r="E644" s="27" t="s">
        <v>10</v>
      </c>
      <c r="F644" s="27" t="s">
        <v>9</v>
      </c>
      <c r="G644" s="27" t="s">
        <v>148</v>
      </c>
      <c r="H644" s="27" t="s">
        <v>371</v>
      </c>
      <c r="I644" s="27" t="s">
        <v>35</v>
      </c>
      <c r="J644" s="27" t="s">
        <v>47</v>
      </c>
      <c r="K644" s="27" t="s">
        <v>20</v>
      </c>
      <c r="L644" s="27" t="s">
        <v>128</v>
      </c>
      <c r="M644" s="27"/>
      <c r="N644" s="28"/>
      <c r="O644" s="234" t="s">
        <v>70</v>
      </c>
      <c r="P644" s="30">
        <f>P645</f>
        <v>36000000</v>
      </c>
      <c r="Q644" s="30">
        <f>SUM(Q645:Q646)</f>
        <v>0</v>
      </c>
      <c r="R644" s="30">
        <f>R645</f>
        <v>36000000</v>
      </c>
      <c r="S644" s="30">
        <f>S645</f>
        <v>0</v>
      </c>
      <c r="T644" s="55">
        <f>R644/P644*100</f>
        <v>100</v>
      </c>
      <c r="U644" s="83"/>
      <c r="V644" s="84"/>
      <c r="W644" s="57"/>
      <c r="X644" s="190"/>
      <c r="AB644" s="59"/>
    </row>
    <row r="645" spans="1:28" s="72" customFormat="1" ht="15.75" customHeight="1" hidden="1">
      <c r="A645" s="35" t="s">
        <v>20</v>
      </c>
      <c r="B645" s="31">
        <v>15</v>
      </c>
      <c r="C645" s="31" t="s">
        <v>20</v>
      </c>
      <c r="D645" s="31">
        <v>15</v>
      </c>
      <c r="E645" s="31" t="s">
        <v>10</v>
      </c>
      <c r="F645" s="31" t="s">
        <v>9</v>
      </c>
      <c r="G645" s="31" t="s">
        <v>148</v>
      </c>
      <c r="H645" s="31" t="s">
        <v>371</v>
      </c>
      <c r="I645" s="31" t="s">
        <v>35</v>
      </c>
      <c r="J645" s="31" t="s">
        <v>47</v>
      </c>
      <c r="K645" s="31" t="s">
        <v>20</v>
      </c>
      <c r="L645" s="31" t="s">
        <v>128</v>
      </c>
      <c r="M645" s="31" t="s">
        <v>13</v>
      </c>
      <c r="N645" s="28"/>
      <c r="O645" s="233" t="s">
        <v>161</v>
      </c>
      <c r="P645" s="34">
        <v>36000000</v>
      </c>
      <c r="Q645" s="67"/>
      <c r="R645" s="34">
        <v>36000000</v>
      </c>
      <c r="S645" s="77">
        <f>P645-R645</f>
        <v>0</v>
      </c>
      <c r="T645" s="78">
        <f>R645/P645*100</f>
        <v>100</v>
      </c>
      <c r="U645" s="69"/>
      <c r="V645" s="79"/>
      <c r="W645" s="71"/>
      <c r="X645" s="190"/>
      <c r="AB645" s="73"/>
    </row>
    <row r="646" spans="1:28" s="72" customFormat="1" ht="15.75" customHeight="1" hidden="1">
      <c r="A646" s="26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8"/>
      <c r="O646" s="230"/>
      <c r="P646" s="30"/>
      <c r="Q646" s="30"/>
      <c r="R646" s="30"/>
      <c r="S646" s="30"/>
      <c r="T646" s="78"/>
      <c r="U646" s="69"/>
      <c r="V646" s="79"/>
      <c r="W646" s="71"/>
      <c r="X646" s="190"/>
      <c r="AB646" s="73"/>
    </row>
    <row r="647" spans="1:28" s="58" customFormat="1" ht="15.75" customHeight="1" hidden="1">
      <c r="A647" s="26" t="s">
        <v>20</v>
      </c>
      <c r="B647" s="27">
        <v>15</v>
      </c>
      <c r="C647" s="27" t="s">
        <v>20</v>
      </c>
      <c r="D647" s="27">
        <v>15</v>
      </c>
      <c r="E647" s="27" t="s">
        <v>10</v>
      </c>
      <c r="F647" s="27" t="s">
        <v>9</v>
      </c>
      <c r="G647" s="27" t="s">
        <v>148</v>
      </c>
      <c r="H647" s="27" t="s">
        <v>371</v>
      </c>
      <c r="I647" s="27" t="s">
        <v>35</v>
      </c>
      <c r="J647" s="27" t="s">
        <v>47</v>
      </c>
      <c r="K647" s="27" t="s">
        <v>20</v>
      </c>
      <c r="L647" s="27" t="s">
        <v>129</v>
      </c>
      <c r="M647" s="27"/>
      <c r="N647" s="28"/>
      <c r="O647" s="230" t="s">
        <v>210</v>
      </c>
      <c r="P647" s="30">
        <f>P648</f>
        <v>2756000</v>
      </c>
      <c r="Q647" s="30">
        <f>SUM(Q648:Q649)</f>
        <v>0</v>
      </c>
      <c r="R647" s="30">
        <f>R648</f>
        <v>2652000</v>
      </c>
      <c r="S647" s="30">
        <f>S648</f>
        <v>104000</v>
      </c>
      <c r="T647" s="55">
        <f>R647/P647*100</f>
        <v>96.22641509433963</v>
      </c>
      <c r="U647" s="83"/>
      <c r="V647" s="84"/>
      <c r="W647" s="57"/>
      <c r="X647" s="190"/>
      <c r="AB647" s="59"/>
    </row>
    <row r="648" spans="1:28" s="72" customFormat="1" ht="15.75" customHeight="1" hidden="1">
      <c r="A648" s="35" t="s">
        <v>20</v>
      </c>
      <c r="B648" s="31">
        <v>15</v>
      </c>
      <c r="C648" s="31" t="s">
        <v>20</v>
      </c>
      <c r="D648" s="31">
        <v>15</v>
      </c>
      <c r="E648" s="31" t="s">
        <v>10</v>
      </c>
      <c r="F648" s="31" t="s">
        <v>9</v>
      </c>
      <c r="G648" s="31" t="s">
        <v>148</v>
      </c>
      <c r="H648" s="31" t="s">
        <v>371</v>
      </c>
      <c r="I648" s="31" t="s">
        <v>35</v>
      </c>
      <c r="J648" s="31" t="s">
        <v>47</v>
      </c>
      <c r="K648" s="31" t="s">
        <v>20</v>
      </c>
      <c r="L648" s="31" t="s">
        <v>129</v>
      </c>
      <c r="M648" s="31" t="s">
        <v>10</v>
      </c>
      <c r="N648" s="33"/>
      <c r="O648" s="231" t="s">
        <v>160</v>
      </c>
      <c r="P648" s="34">
        <v>2756000</v>
      </c>
      <c r="Q648" s="67"/>
      <c r="R648" s="34">
        <v>2652000</v>
      </c>
      <c r="S648" s="77">
        <f>P648-R648</f>
        <v>104000</v>
      </c>
      <c r="T648" s="78">
        <f>R648/P648*100</f>
        <v>96.22641509433963</v>
      </c>
      <c r="U648" s="69"/>
      <c r="V648" s="79"/>
      <c r="W648" s="71"/>
      <c r="X648" s="190"/>
      <c r="AB648" s="73"/>
    </row>
    <row r="649" spans="1:28" s="72" customFormat="1" ht="15.75" customHeight="1" hidden="1">
      <c r="A649" s="26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8"/>
      <c r="O649" s="230"/>
      <c r="P649" s="30"/>
      <c r="Q649" s="30"/>
      <c r="R649" s="30"/>
      <c r="S649" s="30"/>
      <c r="T649" s="78"/>
      <c r="U649" s="69"/>
      <c r="V649" s="79"/>
      <c r="W649" s="71"/>
      <c r="X649" s="190"/>
      <c r="AB649" s="73"/>
    </row>
    <row r="650" spans="1:28" s="72" customFormat="1" ht="18">
      <c r="A650" s="35" t="s">
        <v>20</v>
      </c>
      <c r="B650" s="31">
        <v>15</v>
      </c>
      <c r="C650" s="31" t="s">
        <v>20</v>
      </c>
      <c r="D650" s="31">
        <v>15</v>
      </c>
      <c r="E650" s="31" t="s">
        <v>10</v>
      </c>
      <c r="F650" s="31" t="s">
        <v>9</v>
      </c>
      <c r="G650" s="31" t="s">
        <v>148</v>
      </c>
      <c r="H650" s="31" t="s">
        <v>371</v>
      </c>
      <c r="I650" s="31" t="s">
        <v>35</v>
      </c>
      <c r="J650" s="31" t="s">
        <v>47</v>
      </c>
      <c r="K650" s="31" t="s">
        <v>47</v>
      </c>
      <c r="L650" s="31"/>
      <c r="M650" s="31"/>
      <c r="N650" s="33"/>
      <c r="O650" s="231" t="s">
        <v>49</v>
      </c>
      <c r="P650" s="34">
        <f>P652+P656+P665+P668+P671+P675</f>
        <v>652434000</v>
      </c>
      <c r="Q650" s="34" t="e">
        <f>#REF!</f>
        <v>#REF!</v>
      </c>
      <c r="R650" s="34">
        <f>R652+R656+R665+R668+R671+R675</f>
        <v>603396395</v>
      </c>
      <c r="S650" s="34">
        <f>S652+S656+S665+S668+S671+S675</f>
        <v>49037605</v>
      </c>
      <c r="T650" s="78">
        <f>R650/P650*100</f>
        <v>92.48389798814898</v>
      </c>
      <c r="U650" s="69"/>
      <c r="V650" s="79"/>
      <c r="W650" s="71"/>
      <c r="X650" s="242"/>
      <c r="AB650" s="73"/>
    </row>
    <row r="651" spans="1:28" s="72" customFormat="1" ht="18" hidden="1">
      <c r="A651" s="26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8"/>
      <c r="O651" s="230"/>
      <c r="P651" s="30"/>
      <c r="Q651" s="30"/>
      <c r="R651" s="30"/>
      <c r="S651" s="30"/>
      <c r="T651" s="78"/>
      <c r="U651" s="69"/>
      <c r="V651" s="79"/>
      <c r="W651" s="71"/>
      <c r="X651" s="223"/>
      <c r="AB651" s="73"/>
    </row>
    <row r="652" spans="1:28" s="58" customFormat="1" ht="18" hidden="1">
      <c r="A652" s="26" t="s">
        <v>20</v>
      </c>
      <c r="B652" s="27">
        <v>15</v>
      </c>
      <c r="C652" s="27" t="s">
        <v>20</v>
      </c>
      <c r="D652" s="27">
        <v>15</v>
      </c>
      <c r="E652" s="27" t="s">
        <v>10</v>
      </c>
      <c r="F652" s="27" t="s">
        <v>9</v>
      </c>
      <c r="G652" s="27" t="s">
        <v>148</v>
      </c>
      <c r="H652" s="27" t="s">
        <v>371</v>
      </c>
      <c r="I652" s="27" t="s">
        <v>35</v>
      </c>
      <c r="J652" s="27" t="s">
        <v>47</v>
      </c>
      <c r="K652" s="27" t="s">
        <v>47</v>
      </c>
      <c r="L652" s="27" t="s">
        <v>128</v>
      </c>
      <c r="M652" s="27"/>
      <c r="N652" s="28"/>
      <c r="O652" s="239" t="s">
        <v>373</v>
      </c>
      <c r="P652" s="30">
        <f>SUM(P653:P654)</f>
        <v>53770000</v>
      </c>
      <c r="Q652" s="30">
        <f>SUM(Q653:Q654)</f>
        <v>0</v>
      </c>
      <c r="R652" s="30">
        <f>SUM(R653:R654)</f>
        <v>53770000</v>
      </c>
      <c r="S652" s="30">
        <f>SUM(S653:S654)</f>
        <v>0</v>
      </c>
      <c r="T652" s="55">
        <f>R652/P652*100</f>
        <v>100</v>
      </c>
      <c r="U652" s="83"/>
      <c r="V652" s="84"/>
      <c r="W652" s="57"/>
      <c r="X652" s="223"/>
      <c r="AB652" s="59"/>
    </row>
    <row r="653" spans="1:28" s="72" customFormat="1" ht="18" hidden="1">
      <c r="A653" s="35" t="s">
        <v>20</v>
      </c>
      <c r="B653" s="31">
        <v>15</v>
      </c>
      <c r="C653" s="31" t="s">
        <v>20</v>
      </c>
      <c r="D653" s="31">
        <v>15</v>
      </c>
      <c r="E653" s="31" t="s">
        <v>10</v>
      </c>
      <c r="F653" s="31" t="s">
        <v>9</v>
      </c>
      <c r="G653" s="31" t="s">
        <v>148</v>
      </c>
      <c r="H653" s="31" t="s">
        <v>371</v>
      </c>
      <c r="I653" s="31" t="s">
        <v>35</v>
      </c>
      <c r="J653" s="31" t="s">
        <v>47</v>
      </c>
      <c r="K653" s="31" t="s">
        <v>47</v>
      </c>
      <c r="L653" s="31" t="s">
        <v>128</v>
      </c>
      <c r="M653" s="31" t="s">
        <v>10</v>
      </c>
      <c r="N653" s="28"/>
      <c r="O653" s="240" t="s">
        <v>374</v>
      </c>
      <c r="P653" s="34">
        <v>34770000</v>
      </c>
      <c r="Q653" s="67"/>
      <c r="R653" s="34">
        <v>34770000</v>
      </c>
      <c r="S653" s="77">
        <f>P653-R653</f>
        <v>0</v>
      </c>
      <c r="T653" s="78">
        <f>R653/P653*100</f>
        <v>100</v>
      </c>
      <c r="U653" s="69"/>
      <c r="V653" s="79"/>
      <c r="W653" s="71"/>
      <c r="X653" s="223"/>
      <c r="AB653" s="73"/>
    </row>
    <row r="654" spans="1:28" s="72" customFormat="1" ht="18" hidden="1">
      <c r="A654" s="35" t="s">
        <v>20</v>
      </c>
      <c r="B654" s="31">
        <v>15</v>
      </c>
      <c r="C654" s="31" t="s">
        <v>20</v>
      </c>
      <c r="D654" s="31">
        <v>15</v>
      </c>
      <c r="E654" s="31" t="s">
        <v>10</v>
      </c>
      <c r="F654" s="31" t="s">
        <v>9</v>
      </c>
      <c r="G654" s="31" t="s">
        <v>148</v>
      </c>
      <c r="H654" s="31" t="s">
        <v>371</v>
      </c>
      <c r="I654" s="31" t="s">
        <v>35</v>
      </c>
      <c r="J654" s="31" t="s">
        <v>47</v>
      </c>
      <c r="K654" s="31" t="s">
        <v>47</v>
      </c>
      <c r="L654" s="31" t="s">
        <v>128</v>
      </c>
      <c r="M654" s="31" t="s">
        <v>34</v>
      </c>
      <c r="N654" s="28"/>
      <c r="O654" s="240" t="s">
        <v>375</v>
      </c>
      <c r="P654" s="34">
        <v>19000000</v>
      </c>
      <c r="Q654" s="67"/>
      <c r="R654" s="34">
        <v>19000000</v>
      </c>
      <c r="S654" s="77">
        <f>P654-R654</f>
        <v>0</v>
      </c>
      <c r="T654" s="78">
        <f>R654/P654*100</f>
        <v>100</v>
      </c>
      <c r="U654" s="69"/>
      <c r="V654" s="79"/>
      <c r="W654" s="71"/>
      <c r="X654" s="223"/>
      <c r="AB654" s="73"/>
    </row>
    <row r="655" spans="1:28" s="72" customFormat="1" ht="18" hidden="1">
      <c r="A655" s="26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8"/>
      <c r="O655" s="240"/>
      <c r="P655" s="30"/>
      <c r="Q655" s="30"/>
      <c r="R655" s="30"/>
      <c r="S655" s="30"/>
      <c r="T655" s="78"/>
      <c r="U655" s="69"/>
      <c r="V655" s="79"/>
      <c r="W655" s="71"/>
      <c r="X655" s="223"/>
      <c r="AB655" s="73"/>
    </row>
    <row r="656" spans="1:28" s="58" customFormat="1" ht="18" hidden="1">
      <c r="A656" s="26" t="s">
        <v>20</v>
      </c>
      <c r="B656" s="27">
        <v>15</v>
      </c>
      <c r="C656" s="27" t="s">
        <v>20</v>
      </c>
      <c r="D656" s="27">
        <v>15</v>
      </c>
      <c r="E656" s="27" t="s">
        <v>10</v>
      </c>
      <c r="F656" s="27" t="s">
        <v>9</v>
      </c>
      <c r="G656" s="27" t="s">
        <v>148</v>
      </c>
      <c r="H656" s="27" t="s">
        <v>371</v>
      </c>
      <c r="I656" s="27" t="s">
        <v>35</v>
      </c>
      <c r="J656" s="27" t="s">
        <v>47</v>
      </c>
      <c r="K656" s="27" t="s">
        <v>47</v>
      </c>
      <c r="L656" s="27" t="s">
        <v>129</v>
      </c>
      <c r="M656" s="27"/>
      <c r="N656" s="28"/>
      <c r="O656" s="239" t="s">
        <v>53</v>
      </c>
      <c r="P656" s="30">
        <f>SUM(P657:P663)</f>
        <v>169260000</v>
      </c>
      <c r="Q656" s="30">
        <f>SUM(Q657:Q658)</f>
        <v>0</v>
      </c>
      <c r="R656" s="30">
        <f>SUM(R657:R663)</f>
        <v>135029495</v>
      </c>
      <c r="S656" s="30">
        <f>SUM(S657:S663)</f>
        <v>34230505</v>
      </c>
      <c r="T656" s="55">
        <f>R656/P656*100</f>
        <v>79.77637658040884</v>
      </c>
      <c r="U656" s="83"/>
      <c r="V656" s="84"/>
      <c r="W656" s="57"/>
      <c r="X656" s="223"/>
      <c r="AB656" s="59"/>
    </row>
    <row r="657" spans="1:28" s="72" customFormat="1" ht="18" hidden="1">
      <c r="A657" s="35" t="s">
        <v>20</v>
      </c>
      <c r="B657" s="31">
        <v>15</v>
      </c>
      <c r="C657" s="31" t="s">
        <v>20</v>
      </c>
      <c r="D657" s="31">
        <v>15</v>
      </c>
      <c r="E657" s="31" t="s">
        <v>10</v>
      </c>
      <c r="F657" s="31" t="s">
        <v>9</v>
      </c>
      <c r="G657" s="31" t="s">
        <v>148</v>
      </c>
      <c r="H657" s="31" t="s">
        <v>371</v>
      </c>
      <c r="I657" s="31" t="s">
        <v>35</v>
      </c>
      <c r="J657" s="31" t="s">
        <v>47</v>
      </c>
      <c r="K657" s="31" t="s">
        <v>47</v>
      </c>
      <c r="L657" s="31" t="s">
        <v>129</v>
      </c>
      <c r="M657" s="31" t="s">
        <v>10</v>
      </c>
      <c r="N657" s="28"/>
      <c r="O657" s="240" t="s">
        <v>303</v>
      </c>
      <c r="P657" s="34">
        <v>3000000</v>
      </c>
      <c r="Q657" s="67"/>
      <c r="R657" s="34">
        <v>1778466</v>
      </c>
      <c r="S657" s="77">
        <f aca="true" t="shared" si="15" ref="S657:S663">P657-R657</f>
        <v>1221534</v>
      </c>
      <c r="T657" s="78">
        <f aca="true" t="shared" si="16" ref="T657:T663">R657/P657*100</f>
        <v>59.282199999999996</v>
      </c>
      <c r="U657" s="69"/>
      <c r="V657" s="79"/>
      <c r="W657" s="71"/>
      <c r="X657" s="223"/>
      <c r="AB657" s="73"/>
    </row>
    <row r="658" spans="1:28" s="72" customFormat="1" ht="18" hidden="1">
      <c r="A658" s="35" t="s">
        <v>20</v>
      </c>
      <c r="B658" s="31">
        <v>15</v>
      </c>
      <c r="C658" s="31" t="s">
        <v>20</v>
      </c>
      <c r="D658" s="31">
        <v>15</v>
      </c>
      <c r="E658" s="31" t="s">
        <v>10</v>
      </c>
      <c r="F658" s="31" t="s">
        <v>9</v>
      </c>
      <c r="G658" s="31" t="s">
        <v>148</v>
      </c>
      <c r="H658" s="31" t="s">
        <v>371</v>
      </c>
      <c r="I658" s="31" t="s">
        <v>35</v>
      </c>
      <c r="J658" s="31" t="s">
        <v>47</v>
      </c>
      <c r="K658" s="31" t="s">
        <v>47</v>
      </c>
      <c r="L658" s="31" t="s">
        <v>129</v>
      </c>
      <c r="M658" s="31" t="s">
        <v>13</v>
      </c>
      <c r="N658" s="28"/>
      <c r="O658" s="240" t="s">
        <v>304</v>
      </c>
      <c r="P658" s="34">
        <v>14900000</v>
      </c>
      <c r="Q658" s="67"/>
      <c r="R658" s="34">
        <v>4543150</v>
      </c>
      <c r="S658" s="77">
        <f t="shared" si="15"/>
        <v>10356850</v>
      </c>
      <c r="T658" s="78">
        <f t="shared" si="16"/>
        <v>30.490939597315435</v>
      </c>
      <c r="U658" s="69"/>
      <c r="V658" s="79"/>
      <c r="W658" s="71"/>
      <c r="X658" s="223"/>
      <c r="AB658" s="73"/>
    </row>
    <row r="659" spans="1:28" s="72" customFormat="1" ht="18" hidden="1">
      <c r="A659" s="35" t="s">
        <v>20</v>
      </c>
      <c r="B659" s="31">
        <v>15</v>
      </c>
      <c r="C659" s="31" t="s">
        <v>20</v>
      </c>
      <c r="D659" s="31">
        <v>15</v>
      </c>
      <c r="E659" s="31" t="s">
        <v>10</v>
      </c>
      <c r="F659" s="31" t="s">
        <v>9</v>
      </c>
      <c r="G659" s="31" t="s">
        <v>148</v>
      </c>
      <c r="H659" s="31" t="s">
        <v>371</v>
      </c>
      <c r="I659" s="31" t="s">
        <v>35</v>
      </c>
      <c r="J659" s="31" t="s">
        <v>47</v>
      </c>
      <c r="K659" s="31" t="s">
        <v>47</v>
      </c>
      <c r="L659" s="31" t="s">
        <v>129</v>
      </c>
      <c r="M659" s="31" t="s">
        <v>14</v>
      </c>
      <c r="N659" s="28"/>
      <c r="O659" s="240" t="s">
        <v>215</v>
      </c>
      <c r="P659" s="34">
        <v>46960000</v>
      </c>
      <c r="Q659" s="67"/>
      <c r="R659" s="34">
        <v>28843483</v>
      </c>
      <c r="S659" s="77">
        <f t="shared" si="15"/>
        <v>18116517</v>
      </c>
      <c r="T659" s="78">
        <f t="shared" si="16"/>
        <v>61.42138628620102</v>
      </c>
      <c r="U659" s="69"/>
      <c r="V659" s="79"/>
      <c r="W659" s="71"/>
      <c r="X659" s="223"/>
      <c r="AB659" s="73"/>
    </row>
    <row r="660" spans="1:28" s="72" customFormat="1" ht="18" hidden="1">
      <c r="A660" s="35" t="s">
        <v>20</v>
      </c>
      <c r="B660" s="31">
        <v>15</v>
      </c>
      <c r="C660" s="31" t="s">
        <v>20</v>
      </c>
      <c r="D660" s="31">
        <v>15</v>
      </c>
      <c r="E660" s="31" t="s">
        <v>10</v>
      </c>
      <c r="F660" s="31" t="s">
        <v>9</v>
      </c>
      <c r="G660" s="31" t="s">
        <v>148</v>
      </c>
      <c r="H660" s="31" t="s">
        <v>371</v>
      </c>
      <c r="I660" s="31" t="s">
        <v>35</v>
      </c>
      <c r="J660" s="31" t="s">
        <v>47</v>
      </c>
      <c r="K660" s="31" t="s">
        <v>47</v>
      </c>
      <c r="L660" s="31" t="s">
        <v>129</v>
      </c>
      <c r="M660" s="31" t="s">
        <v>34</v>
      </c>
      <c r="N660" s="28"/>
      <c r="O660" s="240" t="s">
        <v>305</v>
      </c>
      <c r="P660" s="34">
        <v>13200000</v>
      </c>
      <c r="Q660" s="67"/>
      <c r="R660" s="34">
        <v>11232596</v>
      </c>
      <c r="S660" s="77">
        <f t="shared" si="15"/>
        <v>1967404</v>
      </c>
      <c r="T660" s="78">
        <f t="shared" si="16"/>
        <v>85.09542424242424</v>
      </c>
      <c r="U660" s="69"/>
      <c r="V660" s="79"/>
      <c r="W660" s="71"/>
      <c r="X660" s="223"/>
      <c r="AB660" s="73"/>
    </row>
    <row r="661" spans="1:28" s="72" customFormat="1" ht="18" hidden="1">
      <c r="A661" s="35" t="s">
        <v>20</v>
      </c>
      <c r="B661" s="31">
        <v>15</v>
      </c>
      <c r="C661" s="31" t="s">
        <v>20</v>
      </c>
      <c r="D661" s="31">
        <v>15</v>
      </c>
      <c r="E661" s="31" t="s">
        <v>10</v>
      </c>
      <c r="F661" s="31" t="s">
        <v>9</v>
      </c>
      <c r="G661" s="31" t="s">
        <v>148</v>
      </c>
      <c r="H661" s="31" t="s">
        <v>371</v>
      </c>
      <c r="I661" s="31" t="s">
        <v>35</v>
      </c>
      <c r="J661" s="31" t="s">
        <v>47</v>
      </c>
      <c r="K661" s="31" t="s">
        <v>47</v>
      </c>
      <c r="L661" s="31" t="s">
        <v>129</v>
      </c>
      <c r="M661" s="31" t="s">
        <v>351</v>
      </c>
      <c r="N661" s="28"/>
      <c r="O661" s="240" t="s">
        <v>353</v>
      </c>
      <c r="P661" s="34">
        <v>20000000</v>
      </c>
      <c r="Q661" s="67"/>
      <c r="R661" s="34">
        <v>19837800</v>
      </c>
      <c r="S661" s="77">
        <f t="shared" si="15"/>
        <v>162200</v>
      </c>
      <c r="T661" s="78">
        <f t="shared" si="16"/>
        <v>99.18900000000001</v>
      </c>
      <c r="U661" s="69"/>
      <c r="V661" s="79"/>
      <c r="W661" s="71"/>
      <c r="X661" s="223"/>
      <c r="AB661" s="73"/>
    </row>
    <row r="662" spans="1:28" s="72" customFormat="1" ht="18" hidden="1">
      <c r="A662" s="35" t="s">
        <v>20</v>
      </c>
      <c r="B662" s="31">
        <v>15</v>
      </c>
      <c r="C662" s="31" t="s">
        <v>20</v>
      </c>
      <c r="D662" s="31">
        <v>15</v>
      </c>
      <c r="E662" s="31" t="s">
        <v>10</v>
      </c>
      <c r="F662" s="31" t="s">
        <v>9</v>
      </c>
      <c r="G662" s="31" t="s">
        <v>148</v>
      </c>
      <c r="H662" s="31" t="s">
        <v>371</v>
      </c>
      <c r="I662" s="31" t="s">
        <v>35</v>
      </c>
      <c r="J662" s="31" t="s">
        <v>47</v>
      </c>
      <c r="K662" s="31" t="s">
        <v>47</v>
      </c>
      <c r="L662" s="31" t="s">
        <v>129</v>
      </c>
      <c r="M662" s="31" t="s">
        <v>51</v>
      </c>
      <c r="N662" s="28"/>
      <c r="O662" s="240" t="s">
        <v>306</v>
      </c>
      <c r="P662" s="34">
        <v>70000000</v>
      </c>
      <c r="Q662" s="67"/>
      <c r="R662" s="34">
        <v>68794000</v>
      </c>
      <c r="S662" s="77">
        <f t="shared" si="15"/>
        <v>1206000</v>
      </c>
      <c r="T662" s="78">
        <f t="shared" si="16"/>
        <v>98.27714285714285</v>
      </c>
      <c r="U662" s="69"/>
      <c r="V662" s="79"/>
      <c r="W662" s="71"/>
      <c r="X662" s="223"/>
      <c r="AB662" s="73"/>
    </row>
    <row r="663" spans="1:28" s="72" customFormat="1" ht="18" hidden="1">
      <c r="A663" s="35" t="s">
        <v>20</v>
      </c>
      <c r="B663" s="31">
        <v>15</v>
      </c>
      <c r="C663" s="31" t="s">
        <v>20</v>
      </c>
      <c r="D663" s="31">
        <v>15</v>
      </c>
      <c r="E663" s="31" t="s">
        <v>10</v>
      </c>
      <c r="F663" s="31" t="s">
        <v>9</v>
      </c>
      <c r="G663" s="31" t="s">
        <v>148</v>
      </c>
      <c r="H663" s="31" t="s">
        <v>371</v>
      </c>
      <c r="I663" s="31" t="s">
        <v>35</v>
      </c>
      <c r="J663" s="31" t="s">
        <v>47</v>
      </c>
      <c r="K663" s="31" t="s">
        <v>47</v>
      </c>
      <c r="L663" s="31" t="s">
        <v>129</v>
      </c>
      <c r="M663" s="31" t="s">
        <v>194</v>
      </c>
      <c r="N663" s="28"/>
      <c r="O663" s="240" t="s">
        <v>195</v>
      </c>
      <c r="P663" s="34">
        <v>1200000</v>
      </c>
      <c r="Q663" s="67"/>
      <c r="R663" s="34">
        <v>0</v>
      </c>
      <c r="S663" s="77">
        <f t="shared" si="15"/>
        <v>1200000</v>
      </c>
      <c r="T663" s="78">
        <f t="shared" si="16"/>
        <v>0</v>
      </c>
      <c r="U663" s="69"/>
      <c r="V663" s="79"/>
      <c r="W663" s="71"/>
      <c r="X663" s="223"/>
      <c r="AB663" s="73"/>
    </row>
    <row r="664" spans="1:28" s="72" customFormat="1" ht="18" hidden="1">
      <c r="A664" s="26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8"/>
      <c r="O664" s="240"/>
      <c r="P664" s="30"/>
      <c r="Q664" s="30"/>
      <c r="R664" s="30"/>
      <c r="S664" s="30"/>
      <c r="T664" s="78"/>
      <c r="U664" s="69"/>
      <c r="V664" s="79"/>
      <c r="W664" s="71"/>
      <c r="X664" s="223"/>
      <c r="AB664" s="73"/>
    </row>
    <row r="665" spans="1:28" s="58" customFormat="1" ht="18" hidden="1">
      <c r="A665" s="26" t="s">
        <v>20</v>
      </c>
      <c r="B665" s="27">
        <v>15</v>
      </c>
      <c r="C665" s="27" t="s">
        <v>20</v>
      </c>
      <c r="D665" s="27">
        <v>15</v>
      </c>
      <c r="E665" s="27" t="s">
        <v>10</v>
      </c>
      <c r="F665" s="27" t="s">
        <v>9</v>
      </c>
      <c r="G665" s="27" t="s">
        <v>148</v>
      </c>
      <c r="H665" s="27" t="s">
        <v>371</v>
      </c>
      <c r="I665" s="27" t="s">
        <v>35</v>
      </c>
      <c r="J665" s="27" t="s">
        <v>47</v>
      </c>
      <c r="K665" s="27" t="s">
        <v>47</v>
      </c>
      <c r="L665" s="27" t="s">
        <v>126</v>
      </c>
      <c r="M665" s="27"/>
      <c r="N665" s="28"/>
      <c r="O665" s="239" t="s">
        <v>60</v>
      </c>
      <c r="P665" s="30">
        <f>P666</f>
        <v>964000</v>
      </c>
      <c r="Q665" s="30">
        <f>SUM(Q666:Q667)</f>
        <v>0</v>
      </c>
      <c r="R665" s="30">
        <f>R666</f>
        <v>963900</v>
      </c>
      <c r="S665" s="30">
        <f>S666</f>
        <v>100</v>
      </c>
      <c r="T665" s="55">
        <f>R665/P665*100</f>
        <v>99.9896265560166</v>
      </c>
      <c r="U665" s="83"/>
      <c r="V665" s="84"/>
      <c r="W665" s="57"/>
      <c r="X665" s="223"/>
      <c r="AB665" s="59"/>
    </row>
    <row r="666" spans="1:28" s="72" customFormat="1" ht="18" hidden="1">
      <c r="A666" s="35" t="s">
        <v>20</v>
      </c>
      <c r="B666" s="31">
        <v>15</v>
      </c>
      <c r="C666" s="31" t="s">
        <v>20</v>
      </c>
      <c r="D666" s="31">
        <v>15</v>
      </c>
      <c r="E666" s="31" t="s">
        <v>10</v>
      </c>
      <c r="F666" s="31" t="s">
        <v>9</v>
      </c>
      <c r="G666" s="31" t="s">
        <v>148</v>
      </c>
      <c r="H666" s="31" t="s">
        <v>371</v>
      </c>
      <c r="I666" s="31" t="s">
        <v>35</v>
      </c>
      <c r="J666" s="31" t="s">
        <v>47</v>
      </c>
      <c r="K666" s="31" t="s">
        <v>47</v>
      </c>
      <c r="L666" s="31" t="s">
        <v>126</v>
      </c>
      <c r="M666" s="31" t="s">
        <v>13</v>
      </c>
      <c r="N666" s="28"/>
      <c r="O666" s="240" t="s">
        <v>282</v>
      </c>
      <c r="P666" s="34">
        <v>964000</v>
      </c>
      <c r="Q666" s="67"/>
      <c r="R666" s="34">
        <v>963900</v>
      </c>
      <c r="S666" s="77">
        <f>P666-R666</f>
        <v>100</v>
      </c>
      <c r="T666" s="78">
        <f>R666/P666*100</f>
        <v>99.9896265560166</v>
      </c>
      <c r="U666" s="69"/>
      <c r="V666" s="79"/>
      <c r="W666" s="71"/>
      <c r="X666" s="223"/>
      <c r="AB666" s="73"/>
    </row>
    <row r="667" spans="1:28" s="72" customFormat="1" ht="18" hidden="1">
      <c r="A667" s="26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8"/>
      <c r="O667" s="240"/>
      <c r="P667" s="30"/>
      <c r="Q667" s="30"/>
      <c r="R667" s="30"/>
      <c r="S667" s="30"/>
      <c r="T667" s="78"/>
      <c r="U667" s="69"/>
      <c r="V667" s="79"/>
      <c r="W667" s="71"/>
      <c r="X667" s="223"/>
      <c r="AB667" s="73"/>
    </row>
    <row r="668" spans="1:28" s="58" customFormat="1" ht="18" hidden="1">
      <c r="A668" s="26" t="s">
        <v>20</v>
      </c>
      <c r="B668" s="27">
        <v>15</v>
      </c>
      <c r="C668" s="27" t="s">
        <v>20</v>
      </c>
      <c r="D668" s="27">
        <v>15</v>
      </c>
      <c r="E668" s="27" t="s">
        <v>10</v>
      </c>
      <c r="F668" s="27" t="s">
        <v>9</v>
      </c>
      <c r="G668" s="27" t="s">
        <v>148</v>
      </c>
      <c r="H668" s="27" t="s">
        <v>371</v>
      </c>
      <c r="I668" s="27" t="s">
        <v>35</v>
      </c>
      <c r="J668" s="27" t="s">
        <v>47</v>
      </c>
      <c r="K668" s="27" t="s">
        <v>47</v>
      </c>
      <c r="L668" s="27" t="s">
        <v>127</v>
      </c>
      <c r="M668" s="27"/>
      <c r="N668" s="28"/>
      <c r="O668" s="239" t="s">
        <v>52</v>
      </c>
      <c r="P668" s="30">
        <f>P669</f>
        <v>13910000</v>
      </c>
      <c r="Q668" s="30">
        <f>SUM(Q669:Q670)</f>
        <v>0</v>
      </c>
      <c r="R668" s="30">
        <f>R669</f>
        <v>13910000</v>
      </c>
      <c r="S668" s="30">
        <f>S669</f>
        <v>0</v>
      </c>
      <c r="T668" s="55">
        <f>R668/P668*100</f>
        <v>100</v>
      </c>
      <c r="U668" s="83"/>
      <c r="V668" s="84"/>
      <c r="W668" s="57"/>
      <c r="X668" s="223"/>
      <c r="AB668" s="59"/>
    </row>
    <row r="669" spans="1:28" s="72" customFormat="1" ht="18" hidden="1">
      <c r="A669" s="35" t="s">
        <v>20</v>
      </c>
      <c r="B669" s="31">
        <v>15</v>
      </c>
      <c r="C669" s="31" t="s">
        <v>20</v>
      </c>
      <c r="D669" s="31">
        <v>15</v>
      </c>
      <c r="E669" s="31" t="s">
        <v>10</v>
      </c>
      <c r="F669" s="31" t="s">
        <v>9</v>
      </c>
      <c r="G669" s="31" t="s">
        <v>148</v>
      </c>
      <c r="H669" s="31" t="s">
        <v>371</v>
      </c>
      <c r="I669" s="31" t="s">
        <v>35</v>
      </c>
      <c r="J669" s="31" t="s">
        <v>47</v>
      </c>
      <c r="K669" s="31" t="s">
        <v>47</v>
      </c>
      <c r="L669" s="31" t="s">
        <v>127</v>
      </c>
      <c r="M669" s="31" t="s">
        <v>13</v>
      </c>
      <c r="N669" s="28"/>
      <c r="O669" s="240" t="s">
        <v>183</v>
      </c>
      <c r="P669" s="34">
        <v>13910000</v>
      </c>
      <c r="Q669" s="67"/>
      <c r="R669" s="34">
        <v>13910000</v>
      </c>
      <c r="S669" s="77">
        <f>P669-R669</f>
        <v>0</v>
      </c>
      <c r="T669" s="78">
        <f>R669/P669*100</f>
        <v>100</v>
      </c>
      <c r="U669" s="69"/>
      <c r="V669" s="79"/>
      <c r="W669" s="71"/>
      <c r="X669" s="223"/>
      <c r="AB669" s="73"/>
    </row>
    <row r="670" spans="1:28" s="72" customFormat="1" ht="18" hidden="1">
      <c r="A670" s="26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8"/>
      <c r="O670" s="240"/>
      <c r="P670" s="30"/>
      <c r="Q670" s="30"/>
      <c r="R670" s="30"/>
      <c r="S670" s="30"/>
      <c r="T670" s="78"/>
      <c r="U670" s="69"/>
      <c r="V670" s="79"/>
      <c r="W670" s="71"/>
      <c r="X670" s="223"/>
      <c r="AB670" s="73"/>
    </row>
    <row r="671" spans="1:28" s="58" customFormat="1" ht="18" hidden="1">
      <c r="A671" s="26" t="s">
        <v>20</v>
      </c>
      <c r="B671" s="27">
        <v>15</v>
      </c>
      <c r="C671" s="27" t="s">
        <v>20</v>
      </c>
      <c r="D671" s="27">
        <v>15</v>
      </c>
      <c r="E671" s="27" t="s">
        <v>10</v>
      </c>
      <c r="F671" s="27" t="s">
        <v>9</v>
      </c>
      <c r="G671" s="27" t="s">
        <v>148</v>
      </c>
      <c r="H671" s="27" t="s">
        <v>371</v>
      </c>
      <c r="I671" s="27" t="s">
        <v>35</v>
      </c>
      <c r="J671" s="27" t="s">
        <v>47</v>
      </c>
      <c r="K671" s="27" t="s">
        <v>47</v>
      </c>
      <c r="L671" s="27" t="s">
        <v>131</v>
      </c>
      <c r="M671" s="27"/>
      <c r="N671" s="28"/>
      <c r="O671" s="239" t="s">
        <v>297</v>
      </c>
      <c r="P671" s="30">
        <f>SUM(P672:P673)</f>
        <v>334530000</v>
      </c>
      <c r="Q671" s="30">
        <f>SUM(Q672:Q673)</f>
        <v>0</v>
      </c>
      <c r="R671" s="30">
        <f>SUM(R672:R673)</f>
        <v>322470000</v>
      </c>
      <c r="S671" s="30">
        <f>SUM(S672:S673)</f>
        <v>12060000</v>
      </c>
      <c r="T671" s="55">
        <f>R671/P671*100</f>
        <v>96.39494215765401</v>
      </c>
      <c r="U671" s="83"/>
      <c r="V671" s="84"/>
      <c r="W671" s="57"/>
      <c r="X671" s="223"/>
      <c r="AB671" s="59"/>
    </row>
    <row r="672" spans="1:28" s="72" customFormat="1" ht="18" hidden="1">
      <c r="A672" s="35" t="s">
        <v>20</v>
      </c>
      <c r="B672" s="31">
        <v>15</v>
      </c>
      <c r="C672" s="31" t="s">
        <v>20</v>
      </c>
      <c r="D672" s="31">
        <v>15</v>
      </c>
      <c r="E672" s="31" t="s">
        <v>10</v>
      </c>
      <c r="F672" s="31" t="s">
        <v>9</v>
      </c>
      <c r="G672" s="31" t="s">
        <v>148</v>
      </c>
      <c r="H672" s="31" t="s">
        <v>371</v>
      </c>
      <c r="I672" s="31" t="s">
        <v>35</v>
      </c>
      <c r="J672" s="31" t="s">
        <v>47</v>
      </c>
      <c r="K672" s="31" t="s">
        <v>47</v>
      </c>
      <c r="L672" s="31" t="s">
        <v>131</v>
      </c>
      <c r="M672" s="31" t="s">
        <v>14</v>
      </c>
      <c r="N672" s="28"/>
      <c r="O672" s="240" t="s">
        <v>186</v>
      </c>
      <c r="P672" s="34">
        <v>321600000</v>
      </c>
      <c r="Q672" s="67"/>
      <c r="R672" s="34">
        <v>318000000</v>
      </c>
      <c r="S672" s="77">
        <f>P672-R672</f>
        <v>3600000</v>
      </c>
      <c r="T672" s="78">
        <f>R672/P672*100</f>
        <v>98.88059701492537</v>
      </c>
      <c r="U672" s="69"/>
      <c r="V672" s="79"/>
      <c r="W672" s="71"/>
      <c r="X672" s="223"/>
      <c r="AB672" s="73"/>
    </row>
    <row r="673" spans="1:28" s="72" customFormat="1" ht="18" hidden="1">
      <c r="A673" s="35" t="s">
        <v>20</v>
      </c>
      <c r="B673" s="31">
        <v>15</v>
      </c>
      <c r="C673" s="31" t="s">
        <v>20</v>
      </c>
      <c r="D673" s="31">
        <v>15</v>
      </c>
      <c r="E673" s="31" t="s">
        <v>10</v>
      </c>
      <c r="F673" s="31" t="s">
        <v>9</v>
      </c>
      <c r="G673" s="31" t="s">
        <v>148</v>
      </c>
      <c r="H673" s="31" t="s">
        <v>371</v>
      </c>
      <c r="I673" s="31" t="s">
        <v>35</v>
      </c>
      <c r="J673" s="31" t="s">
        <v>47</v>
      </c>
      <c r="K673" s="31" t="s">
        <v>47</v>
      </c>
      <c r="L673" s="31" t="s">
        <v>131</v>
      </c>
      <c r="M673" s="31" t="s">
        <v>22</v>
      </c>
      <c r="N673" s="28"/>
      <c r="O673" s="240" t="s">
        <v>204</v>
      </c>
      <c r="P673" s="34">
        <v>12930000</v>
      </c>
      <c r="Q673" s="67"/>
      <c r="R673" s="34">
        <v>4470000</v>
      </c>
      <c r="S673" s="77">
        <f>P673-R673</f>
        <v>8460000</v>
      </c>
      <c r="T673" s="78">
        <f>R673/P673*100</f>
        <v>34.5707656612529</v>
      </c>
      <c r="U673" s="69"/>
      <c r="V673" s="79"/>
      <c r="W673" s="71"/>
      <c r="X673" s="223"/>
      <c r="AB673" s="73"/>
    </row>
    <row r="674" spans="1:28" s="72" customFormat="1" ht="18" hidden="1">
      <c r="A674" s="26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8"/>
      <c r="O674" s="240"/>
      <c r="P674" s="30"/>
      <c r="Q674" s="30"/>
      <c r="R674" s="30"/>
      <c r="S674" s="30"/>
      <c r="T674" s="78"/>
      <c r="U674" s="69"/>
      <c r="V674" s="79"/>
      <c r="W674" s="71"/>
      <c r="X674" s="223"/>
      <c r="AB674" s="73"/>
    </row>
    <row r="675" spans="1:28" s="58" customFormat="1" ht="18" hidden="1">
      <c r="A675" s="26" t="s">
        <v>20</v>
      </c>
      <c r="B675" s="27">
        <v>15</v>
      </c>
      <c r="C675" s="27" t="s">
        <v>20</v>
      </c>
      <c r="D675" s="27">
        <v>15</v>
      </c>
      <c r="E675" s="27" t="s">
        <v>10</v>
      </c>
      <c r="F675" s="27" t="s">
        <v>9</v>
      </c>
      <c r="G675" s="27" t="s">
        <v>148</v>
      </c>
      <c r="H675" s="27" t="s">
        <v>371</v>
      </c>
      <c r="I675" s="27" t="s">
        <v>35</v>
      </c>
      <c r="J675" s="27" t="s">
        <v>47</v>
      </c>
      <c r="K675" s="27" t="s">
        <v>47</v>
      </c>
      <c r="L675" s="27" t="s">
        <v>146</v>
      </c>
      <c r="M675" s="27"/>
      <c r="N675" s="28"/>
      <c r="O675" s="239" t="s">
        <v>147</v>
      </c>
      <c r="P675" s="30">
        <f>P676</f>
        <v>80000000</v>
      </c>
      <c r="Q675" s="30">
        <f>SUM(Q676:Q677)</f>
        <v>0</v>
      </c>
      <c r="R675" s="30">
        <f>R676</f>
        <v>77253000</v>
      </c>
      <c r="S675" s="30">
        <f>S676</f>
        <v>2747000</v>
      </c>
      <c r="T675" s="55">
        <f>R675/P675*100</f>
        <v>96.56625</v>
      </c>
      <c r="U675" s="83"/>
      <c r="V675" s="84"/>
      <c r="W675" s="57"/>
      <c r="X675" s="223"/>
      <c r="AB675" s="59"/>
    </row>
    <row r="676" spans="1:28" s="72" customFormat="1" ht="18" hidden="1">
      <c r="A676" s="35" t="s">
        <v>20</v>
      </c>
      <c r="B676" s="31">
        <v>15</v>
      </c>
      <c r="C676" s="31" t="s">
        <v>20</v>
      </c>
      <c r="D676" s="31">
        <v>15</v>
      </c>
      <c r="E676" s="31" t="s">
        <v>10</v>
      </c>
      <c r="F676" s="31" t="s">
        <v>9</v>
      </c>
      <c r="G676" s="31" t="s">
        <v>148</v>
      </c>
      <c r="H676" s="31" t="s">
        <v>371</v>
      </c>
      <c r="I676" s="31" t="s">
        <v>35</v>
      </c>
      <c r="J676" s="31" t="s">
        <v>47</v>
      </c>
      <c r="K676" s="31" t="s">
        <v>47</v>
      </c>
      <c r="L676" s="31" t="s">
        <v>146</v>
      </c>
      <c r="M676" s="31" t="s">
        <v>31</v>
      </c>
      <c r="N676" s="28"/>
      <c r="O676" s="240" t="s">
        <v>307</v>
      </c>
      <c r="P676" s="34">
        <v>80000000</v>
      </c>
      <c r="Q676" s="67"/>
      <c r="R676" s="34">
        <v>77253000</v>
      </c>
      <c r="S676" s="77">
        <f>P676-R676</f>
        <v>2747000</v>
      </c>
      <c r="T676" s="78">
        <f>R676/P676*100</f>
        <v>96.56625</v>
      </c>
      <c r="U676" s="69"/>
      <c r="V676" s="79"/>
      <c r="W676" s="71"/>
      <c r="X676" s="223"/>
      <c r="AB676" s="73"/>
    </row>
    <row r="677" spans="1:28" s="72" customFormat="1" ht="18" hidden="1">
      <c r="A677" s="26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8"/>
      <c r="O677" s="240"/>
      <c r="P677" s="30"/>
      <c r="Q677" s="30"/>
      <c r="R677" s="30"/>
      <c r="S677" s="30"/>
      <c r="T677" s="78"/>
      <c r="U677" s="69"/>
      <c r="V677" s="79"/>
      <c r="W677" s="71"/>
      <c r="X677" s="223"/>
      <c r="AB677" s="73"/>
    </row>
    <row r="678" spans="1:28" s="72" customFormat="1" ht="18">
      <c r="A678" s="35" t="s">
        <v>20</v>
      </c>
      <c r="B678" s="31">
        <v>15</v>
      </c>
      <c r="C678" s="31" t="s">
        <v>20</v>
      </c>
      <c r="D678" s="31">
        <v>15</v>
      </c>
      <c r="E678" s="31" t="s">
        <v>10</v>
      </c>
      <c r="F678" s="31" t="s">
        <v>9</v>
      </c>
      <c r="G678" s="31" t="s">
        <v>148</v>
      </c>
      <c r="H678" s="31" t="s">
        <v>371</v>
      </c>
      <c r="I678" s="31" t="s">
        <v>35</v>
      </c>
      <c r="J678" s="31" t="s">
        <v>47</v>
      </c>
      <c r="K678" s="31" t="s">
        <v>21</v>
      </c>
      <c r="L678" s="31"/>
      <c r="M678" s="31"/>
      <c r="N678" s="33"/>
      <c r="O678" s="240" t="s">
        <v>103</v>
      </c>
      <c r="P678" s="34">
        <f>P680</f>
        <v>328258000</v>
      </c>
      <c r="Q678" s="34"/>
      <c r="R678" s="34">
        <f>R680</f>
        <v>326425000</v>
      </c>
      <c r="S678" s="34">
        <f>S680</f>
        <v>1833000</v>
      </c>
      <c r="T678" s="78">
        <f>R678/P678*100</f>
        <v>99.44159776760962</v>
      </c>
      <c r="U678" s="69"/>
      <c r="V678" s="79"/>
      <c r="W678" s="71"/>
      <c r="X678" s="242"/>
      <c r="AB678" s="73"/>
    </row>
    <row r="679" spans="1:28" s="72" customFormat="1" ht="15.75" customHeight="1" hidden="1">
      <c r="A679" s="26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8"/>
      <c r="O679" s="239"/>
      <c r="P679" s="30"/>
      <c r="Q679" s="30"/>
      <c r="R679" s="30"/>
      <c r="S679" s="30"/>
      <c r="T679" s="78"/>
      <c r="U679" s="69"/>
      <c r="V679" s="79"/>
      <c r="W679" s="71"/>
      <c r="X679" s="223"/>
      <c r="AB679" s="73"/>
    </row>
    <row r="680" spans="1:28" s="58" customFormat="1" ht="15.75" customHeight="1" hidden="1">
      <c r="A680" s="26" t="s">
        <v>20</v>
      </c>
      <c r="B680" s="27">
        <v>15</v>
      </c>
      <c r="C680" s="27" t="s">
        <v>20</v>
      </c>
      <c r="D680" s="27">
        <v>15</v>
      </c>
      <c r="E680" s="27" t="s">
        <v>10</v>
      </c>
      <c r="F680" s="27" t="s">
        <v>9</v>
      </c>
      <c r="G680" s="27" t="s">
        <v>148</v>
      </c>
      <c r="H680" s="27" t="s">
        <v>371</v>
      </c>
      <c r="I680" s="27" t="s">
        <v>35</v>
      </c>
      <c r="J680" s="27" t="s">
        <v>47</v>
      </c>
      <c r="K680" s="27" t="s">
        <v>21</v>
      </c>
      <c r="L680" s="27" t="s">
        <v>133</v>
      </c>
      <c r="M680" s="27"/>
      <c r="N680" s="28"/>
      <c r="O680" s="239" t="s">
        <v>376</v>
      </c>
      <c r="P680" s="30">
        <f>P681</f>
        <v>328258000</v>
      </c>
      <c r="Q680" s="30">
        <f>SUM(Q681:Q682)</f>
        <v>0</v>
      </c>
      <c r="R680" s="30">
        <f>R681</f>
        <v>326425000</v>
      </c>
      <c r="S680" s="30">
        <f>S681</f>
        <v>1833000</v>
      </c>
      <c r="T680" s="55">
        <f>R680/P680*100</f>
        <v>99.44159776760962</v>
      </c>
      <c r="U680" s="83"/>
      <c r="V680" s="84"/>
      <c r="W680" s="57"/>
      <c r="X680" s="223"/>
      <c r="AB680" s="59"/>
    </row>
    <row r="681" spans="1:28" s="72" customFormat="1" ht="15.75" customHeight="1" hidden="1">
      <c r="A681" s="35" t="s">
        <v>20</v>
      </c>
      <c r="B681" s="31">
        <v>15</v>
      </c>
      <c r="C681" s="31" t="s">
        <v>20</v>
      </c>
      <c r="D681" s="31">
        <v>15</v>
      </c>
      <c r="E681" s="31" t="s">
        <v>10</v>
      </c>
      <c r="F681" s="31" t="s">
        <v>9</v>
      </c>
      <c r="G681" s="31" t="s">
        <v>148</v>
      </c>
      <c r="H681" s="31" t="s">
        <v>371</v>
      </c>
      <c r="I681" s="31" t="s">
        <v>35</v>
      </c>
      <c r="J681" s="31" t="s">
        <v>47</v>
      </c>
      <c r="K681" s="31" t="s">
        <v>21</v>
      </c>
      <c r="L681" s="31" t="s">
        <v>133</v>
      </c>
      <c r="M681" s="31" t="s">
        <v>31</v>
      </c>
      <c r="N681" s="28"/>
      <c r="O681" s="240" t="s">
        <v>377</v>
      </c>
      <c r="P681" s="34">
        <v>328258000</v>
      </c>
      <c r="Q681" s="67"/>
      <c r="R681" s="34">
        <v>326425000</v>
      </c>
      <c r="S681" s="77">
        <f>P681-R681</f>
        <v>1833000</v>
      </c>
      <c r="T681" s="78">
        <f>R681/P681*100</f>
        <v>99.44159776760962</v>
      </c>
      <c r="U681" s="69"/>
      <c r="V681" s="79"/>
      <c r="W681" s="71"/>
      <c r="X681" s="223"/>
      <c r="AB681" s="73"/>
    </row>
    <row r="682" spans="1:28" s="72" customFormat="1" ht="15.75" customHeight="1" hidden="1">
      <c r="A682" s="26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8"/>
      <c r="O682" s="240"/>
      <c r="P682" s="30"/>
      <c r="Q682" s="30"/>
      <c r="R682" s="30"/>
      <c r="S682" s="30"/>
      <c r="T682" s="78"/>
      <c r="U682" s="69"/>
      <c r="V682" s="79"/>
      <c r="W682" s="71"/>
      <c r="X682" s="223"/>
      <c r="AB682" s="73"/>
    </row>
    <row r="683" spans="1:28" s="72" customFormat="1" ht="15.75" customHeight="1">
      <c r="A683" s="35" t="s">
        <v>20</v>
      </c>
      <c r="B683" s="31">
        <v>15</v>
      </c>
      <c r="C683" s="31" t="s">
        <v>20</v>
      </c>
      <c r="D683" s="31">
        <v>15</v>
      </c>
      <c r="E683" s="31" t="s">
        <v>10</v>
      </c>
      <c r="F683" s="31" t="s">
        <v>9</v>
      </c>
      <c r="G683" s="31" t="s">
        <v>148</v>
      </c>
      <c r="H683" s="31" t="s">
        <v>371</v>
      </c>
      <c r="I683" s="31" t="s">
        <v>35</v>
      </c>
      <c r="J683" s="31" t="s">
        <v>47</v>
      </c>
      <c r="K683" s="31" t="s">
        <v>35</v>
      </c>
      <c r="L683" s="31"/>
      <c r="M683" s="31"/>
      <c r="N683" s="33"/>
      <c r="O683" s="240" t="s">
        <v>102</v>
      </c>
      <c r="P683" s="34">
        <f>P685</f>
        <v>193502000</v>
      </c>
      <c r="Q683" s="34"/>
      <c r="R683" s="34">
        <f>R685</f>
        <v>162639900</v>
      </c>
      <c r="S683" s="34">
        <f>S685</f>
        <v>30862100</v>
      </c>
      <c r="T683" s="78">
        <f>R683/P683*100</f>
        <v>84.05075916527994</v>
      </c>
      <c r="U683" s="69"/>
      <c r="V683" s="79"/>
      <c r="W683" s="71"/>
      <c r="X683" s="242"/>
      <c r="AB683" s="73"/>
    </row>
    <row r="684" spans="1:28" s="72" customFormat="1" ht="15.75" customHeight="1" hidden="1">
      <c r="A684" s="26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8"/>
      <c r="O684" s="239"/>
      <c r="P684" s="30"/>
      <c r="Q684" s="30"/>
      <c r="R684" s="30"/>
      <c r="S684" s="30"/>
      <c r="T684" s="78"/>
      <c r="U684" s="69"/>
      <c r="V684" s="79"/>
      <c r="W684" s="71"/>
      <c r="X684" s="223"/>
      <c r="AB684" s="73"/>
    </row>
    <row r="685" spans="1:28" s="58" customFormat="1" ht="15.75" customHeight="1" hidden="1">
      <c r="A685" s="26" t="s">
        <v>20</v>
      </c>
      <c r="B685" s="27">
        <v>15</v>
      </c>
      <c r="C685" s="27" t="s">
        <v>20</v>
      </c>
      <c r="D685" s="27">
        <v>15</v>
      </c>
      <c r="E685" s="27" t="s">
        <v>10</v>
      </c>
      <c r="F685" s="27" t="s">
        <v>9</v>
      </c>
      <c r="G685" s="27" t="s">
        <v>148</v>
      </c>
      <c r="H685" s="27" t="s">
        <v>371</v>
      </c>
      <c r="I685" s="27" t="s">
        <v>35</v>
      </c>
      <c r="J685" s="27" t="s">
        <v>47</v>
      </c>
      <c r="K685" s="27" t="s">
        <v>35</v>
      </c>
      <c r="L685" s="27" t="s">
        <v>125</v>
      </c>
      <c r="M685" s="27"/>
      <c r="N685" s="28"/>
      <c r="O685" s="239" t="s">
        <v>140</v>
      </c>
      <c r="P685" s="30">
        <f>SUM(P686:P687)</f>
        <v>193502000</v>
      </c>
      <c r="Q685" s="30">
        <f>SUM(Q686:Q687)</f>
        <v>0</v>
      </c>
      <c r="R685" s="30">
        <f>SUM(R686:R687)</f>
        <v>162639900</v>
      </c>
      <c r="S685" s="30">
        <f>SUM(S686:S687)</f>
        <v>30862100</v>
      </c>
      <c r="T685" s="55">
        <f>R685/P685*100</f>
        <v>84.05075916527994</v>
      </c>
      <c r="U685" s="83"/>
      <c r="V685" s="84"/>
      <c r="W685" s="57"/>
      <c r="X685" s="223"/>
      <c r="AB685" s="59"/>
    </row>
    <row r="686" spans="1:28" s="72" customFormat="1" ht="15.75" customHeight="1" hidden="1">
      <c r="A686" s="35" t="s">
        <v>20</v>
      </c>
      <c r="B686" s="31">
        <v>15</v>
      </c>
      <c r="C686" s="31" t="s">
        <v>20</v>
      </c>
      <c r="D686" s="31">
        <v>15</v>
      </c>
      <c r="E686" s="31" t="s">
        <v>10</v>
      </c>
      <c r="F686" s="31" t="s">
        <v>9</v>
      </c>
      <c r="G686" s="31" t="s">
        <v>148</v>
      </c>
      <c r="H686" s="31" t="s">
        <v>371</v>
      </c>
      <c r="I686" s="31" t="s">
        <v>35</v>
      </c>
      <c r="J686" s="31" t="s">
        <v>47</v>
      </c>
      <c r="K686" s="31" t="s">
        <v>21</v>
      </c>
      <c r="L686" s="31" t="s">
        <v>125</v>
      </c>
      <c r="M686" s="31" t="s">
        <v>131</v>
      </c>
      <c r="N686" s="28"/>
      <c r="O686" s="240" t="s">
        <v>302</v>
      </c>
      <c r="P686" s="34">
        <v>3532000</v>
      </c>
      <c r="Q686" s="67"/>
      <c r="R686" s="34">
        <v>3531900</v>
      </c>
      <c r="S686" s="77">
        <f>P686-R686</f>
        <v>100</v>
      </c>
      <c r="T686" s="78">
        <f>R686/P686*100</f>
        <v>99.99716874292186</v>
      </c>
      <c r="U686" s="69"/>
      <c r="V686" s="79"/>
      <c r="W686" s="71"/>
      <c r="X686" s="223"/>
      <c r="AB686" s="73"/>
    </row>
    <row r="687" spans="1:28" s="72" customFormat="1" ht="15.75" customHeight="1" hidden="1">
      <c r="A687" s="35" t="s">
        <v>20</v>
      </c>
      <c r="B687" s="31">
        <v>15</v>
      </c>
      <c r="C687" s="31" t="s">
        <v>20</v>
      </c>
      <c r="D687" s="31">
        <v>15</v>
      </c>
      <c r="E687" s="31" t="s">
        <v>10</v>
      </c>
      <c r="F687" s="31" t="s">
        <v>9</v>
      </c>
      <c r="G687" s="31" t="s">
        <v>148</v>
      </c>
      <c r="H687" s="31" t="s">
        <v>371</v>
      </c>
      <c r="I687" s="31" t="s">
        <v>35</v>
      </c>
      <c r="J687" s="31" t="s">
        <v>47</v>
      </c>
      <c r="K687" s="31" t="s">
        <v>21</v>
      </c>
      <c r="L687" s="31" t="s">
        <v>125</v>
      </c>
      <c r="M687" s="31" t="s">
        <v>176</v>
      </c>
      <c r="N687" s="28"/>
      <c r="O687" s="240" t="s">
        <v>378</v>
      </c>
      <c r="P687" s="34">
        <v>189970000</v>
      </c>
      <c r="Q687" s="67"/>
      <c r="R687" s="34">
        <v>159108000</v>
      </c>
      <c r="S687" s="77">
        <f>P687-R687</f>
        <v>30862000</v>
      </c>
      <c r="T687" s="78">
        <f>R687/P687*100</f>
        <v>83.75427699110386</v>
      </c>
      <c r="U687" s="69"/>
      <c r="V687" s="79"/>
      <c r="W687" s="71"/>
      <c r="X687" s="223"/>
      <c r="AB687" s="73"/>
    </row>
    <row r="688" spans="1:28" s="72" customFormat="1" ht="10.5" customHeight="1">
      <c r="A688" s="35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3"/>
      <c r="O688" s="231"/>
      <c r="P688" s="34"/>
      <c r="Q688" s="67"/>
      <c r="R688" s="77"/>
      <c r="S688" s="67"/>
      <c r="T688" s="78"/>
      <c r="U688" s="69"/>
      <c r="V688" s="79"/>
      <c r="W688" s="71"/>
      <c r="X688" s="190"/>
      <c r="AB688" s="73"/>
    </row>
    <row r="689" spans="1:28" s="58" customFormat="1" ht="39" customHeight="1">
      <c r="A689" s="60">
        <v>1</v>
      </c>
      <c r="B689" s="51">
        <v>20</v>
      </c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2"/>
      <c r="O689" s="230" t="s">
        <v>106</v>
      </c>
      <c r="P689" s="92">
        <f>P691</f>
        <v>2339200000</v>
      </c>
      <c r="Q689" s="92">
        <f>Q691</f>
        <v>0</v>
      </c>
      <c r="R689" s="92">
        <f>R691</f>
        <v>2134405800</v>
      </c>
      <c r="S689" s="92">
        <f>S691</f>
        <v>204794200</v>
      </c>
      <c r="T689" s="55">
        <f>R689/P689*100</f>
        <v>91.24511798905608</v>
      </c>
      <c r="U689" s="83"/>
      <c r="V689" s="84"/>
      <c r="W689" s="57"/>
      <c r="X689" s="190"/>
      <c r="Y689" s="98"/>
      <c r="AB689" s="59"/>
    </row>
    <row r="690" spans="1:28" s="72" customFormat="1" ht="15.75" customHeight="1" hidden="1">
      <c r="A690" s="81"/>
      <c r="B690" s="74"/>
      <c r="C690" s="74"/>
      <c r="D690" s="74"/>
      <c r="E690" s="74"/>
      <c r="F690" s="74"/>
      <c r="G690" s="74"/>
      <c r="H690" s="74"/>
      <c r="I690" s="74"/>
      <c r="J690" s="74"/>
      <c r="K690" s="74"/>
      <c r="L690" s="74"/>
      <c r="M690" s="74"/>
      <c r="N690" s="75"/>
      <c r="O690" s="236"/>
      <c r="P690" s="99"/>
      <c r="Q690" s="99"/>
      <c r="R690" s="99"/>
      <c r="S690" s="99"/>
      <c r="T690" s="78"/>
      <c r="U690" s="69"/>
      <c r="V690" s="79"/>
      <c r="W690" s="71"/>
      <c r="X690" s="190"/>
      <c r="AB690" s="73"/>
    </row>
    <row r="691" spans="1:28" s="152" customFormat="1" ht="39.75" customHeight="1">
      <c r="A691" s="143">
        <v>1</v>
      </c>
      <c r="B691" s="144">
        <v>20</v>
      </c>
      <c r="C691" s="144" t="s">
        <v>20</v>
      </c>
      <c r="D691" s="144">
        <v>15</v>
      </c>
      <c r="E691" s="144" t="s">
        <v>10</v>
      </c>
      <c r="F691" s="144" t="s">
        <v>9</v>
      </c>
      <c r="G691" s="144" t="s">
        <v>51</v>
      </c>
      <c r="H691" s="144" t="s">
        <v>9</v>
      </c>
      <c r="I691" s="144"/>
      <c r="J691" s="144"/>
      <c r="K691" s="144"/>
      <c r="L691" s="144"/>
      <c r="M691" s="144"/>
      <c r="N691" s="145"/>
      <c r="O691" s="237" t="s">
        <v>82</v>
      </c>
      <c r="P691" s="147">
        <f>P693</f>
        <v>2339200000</v>
      </c>
      <c r="Q691" s="147">
        <f>Q693</f>
        <v>0</v>
      </c>
      <c r="R691" s="147">
        <f>R693</f>
        <v>2134405800</v>
      </c>
      <c r="S691" s="147">
        <f>S693</f>
        <v>204794200</v>
      </c>
      <c r="T691" s="165">
        <f>R691/P691*100</f>
        <v>91.24511798905608</v>
      </c>
      <c r="U691" s="149"/>
      <c r="V691" s="150"/>
      <c r="W691" s="151"/>
      <c r="X691" s="190"/>
      <c r="AB691" s="153"/>
    </row>
    <row r="692" spans="1:28" s="72" customFormat="1" ht="13.5" customHeight="1" hidden="1">
      <c r="A692" s="26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8"/>
      <c r="O692" s="230"/>
      <c r="P692" s="30"/>
      <c r="Q692" s="30"/>
      <c r="R692" s="30"/>
      <c r="S692" s="30"/>
      <c r="T692" s="78"/>
      <c r="U692" s="69"/>
      <c r="V692" s="79"/>
      <c r="W692" s="71"/>
      <c r="X692" s="190"/>
      <c r="AB692" s="73"/>
    </row>
    <row r="693" spans="1:24" s="228" customFormat="1" ht="36" customHeight="1">
      <c r="A693" s="166">
        <v>1</v>
      </c>
      <c r="B693" s="167">
        <v>20</v>
      </c>
      <c r="C693" s="155" t="s">
        <v>20</v>
      </c>
      <c r="D693" s="155">
        <v>15</v>
      </c>
      <c r="E693" s="155" t="s">
        <v>10</v>
      </c>
      <c r="F693" s="155" t="s">
        <v>9</v>
      </c>
      <c r="G693" s="155" t="s">
        <v>51</v>
      </c>
      <c r="H693" s="155" t="s">
        <v>131</v>
      </c>
      <c r="I693" s="155"/>
      <c r="J693" s="155"/>
      <c r="K693" s="155"/>
      <c r="L693" s="155"/>
      <c r="M693" s="155"/>
      <c r="N693" s="156"/>
      <c r="O693" s="238" t="s">
        <v>83</v>
      </c>
      <c r="P693" s="158">
        <f>P695+P703</f>
        <v>2339200000</v>
      </c>
      <c r="Q693" s="158">
        <f>Q695+Q703</f>
        <v>0</v>
      </c>
      <c r="R693" s="158">
        <f>R695+R703</f>
        <v>2134405800</v>
      </c>
      <c r="S693" s="158">
        <f>S695+S703</f>
        <v>204794200</v>
      </c>
      <c r="T693" s="159">
        <f>R693/P693*100</f>
        <v>91.24511798905608</v>
      </c>
      <c r="U693" s="160"/>
      <c r="V693" s="161"/>
      <c r="W693" s="162"/>
      <c r="X693" s="190"/>
    </row>
    <row r="694" spans="1:24" s="226" customFormat="1" ht="15" customHeight="1" hidden="1">
      <c r="A694" s="26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8"/>
      <c r="O694" s="230"/>
      <c r="P694" s="30"/>
      <c r="Q694" s="30"/>
      <c r="R694" s="30"/>
      <c r="S694" s="30"/>
      <c r="T694" s="78"/>
      <c r="U694" s="69"/>
      <c r="V694" s="79"/>
      <c r="W694" s="71"/>
      <c r="X694" s="190"/>
    </row>
    <row r="695" spans="1:24" s="226" customFormat="1" ht="15" customHeight="1">
      <c r="A695" s="35" t="s">
        <v>20</v>
      </c>
      <c r="B695" s="31">
        <v>15</v>
      </c>
      <c r="C695" s="31" t="s">
        <v>20</v>
      </c>
      <c r="D695" s="31">
        <v>15</v>
      </c>
      <c r="E695" s="31" t="s">
        <v>10</v>
      </c>
      <c r="F695" s="31" t="s">
        <v>9</v>
      </c>
      <c r="G695" s="31" t="s">
        <v>51</v>
      </c>
      <c r="H695" s="31" t="s">
        <v>131</v>
      </c>
      <c r="I695" s="31" t="s">
        <v>35</v>
      </c>
      <c r="J695" s="31" t="s">
        <v>47</v>
      </c>
      <c r="K695" s="31" t="s">
        <v>20</v>
      </c>
      <c r="L695" s="31"/>
      <c r="M695" s="31"/>
      <c r="N695" s="33"/>
      <c r="O695" s="231" t="s">
        <v>36</v>
      </c>
      <c r="P695" s="34">
        <f>P697+P700</f>
        <v>96960000</v>
      </c>
      <c r="Q695" s="34">
        <f>Q697+Q700</f>
        <v>0</v>
      </c>
      <c r="R695" s="34">
        <f>R697+R700</f>
        <v>88260000</v>
      </c>
      <c r="S695" s="34">
        <f>S697+S700</f>
        <v>8700000</v>
      </c>
      <c r="T695" s="78">
        <f>R695/P695*100</f>
        <v>91.02722772277228</v>
      </c>
      <c r="U695" s="69"/>
      <c r="V695" s="79"/>
      <c r="W695" s="71"/>
      <c r="X695" s="191"/>
    </row>
    <row r="696" spans="1:24" s="226" customFormat="1" ht="15" customHeight="1" hidden="1">
      <c r="A696" s="26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8"/>
      <c r="O696" s="230"/>
      <c r="P696" s="30"/>
      <c r="Q696" s="30"/>
      <c r="R696" s="30"/>
      <c r="S696" s="30"/>
      <c r="T696" s="78"/>
      <c r="U696" s="69"/>
      <c r="V696" s="79"/>
      <c r="W696" s="71"/>
      <c r="X696" s="190"/>
    </row>
    <row r="697" spans="1:24" s="210" customFormat="1" ht="15" customHeight="1" hidden="1">
      <c r="A697" s="26" t="s">
        <v>20</v>
      </c>
      <c r="B697" s="27">
        <v>15</v>
      </c>
      <c r="C697" s="27" t="s">
        <v>20</v>
      </c>
      <c r="D697" s="27">
        <v>15</v>
      </c>
      <c r="E697" s="27" t="s">
        <v>10</v>
      </c>
      <c r="F697" s="27" t="s">
        <v>9</v>
      </c>
      <c r="G697" s="27" t="s">
        <v>51</v>
      </c>
      <c r="H697" s="27" t="s">
        <v>131</v>
      </c>
      <c r="I697" s="27" t="s">
        <v>35</v>
      </c>
      <c r="J697" s="27" t="s">
        <v>47</v>
      </c>
      <c r="K697" s="27" t="s">
        <v>20</v>
      </c>
      <c r="L697" s="27" t="s">
        <v>125</v>
      </c>
      <c r="M697" s="27"/>
      <c r="N697" s="28"/>
      <c r="O697" s="29" t="s">
        <v>71</v>
      </c>
      <c r="P697" s="30">
        <f>P698</f>
        <v>6960000</v>
      </c>
      <c r="Q697" s="30">
        <f>Q698</f>
        <v>0</v>
      </c>
      <c r="R697" s="30">
        <f>R698</f>
        <v>2760000</v>
      </c>
      <c r="S697" s="30">
        <f>S698</f>
        <v>4200000</v>
      </c>
      <c r="T697" s="55">
        <f>R697/P697*100</f>
        <v>39.6551724137931</v>
      </c>
      <c r="U697" s="83"/>
      <c r="V697" s="84"/>
      <c r="W697" s="57"/>
      <c r="X697" s="190"/>
    </row>
    <row r="698" spans="1:24" s="226" customFormat="1" ht="15" customHeight="1" hidden="1">
      <c r="A698" s="35" t="s">
        <v>20</v>
      </c>
      <c r="B698" s="31">
        <v>15</v>
      </c>
      <c r="C698" s="31" t="s">
        <v>20</v>
      </c>
      <c r="D698" s="31">
        <v>15</v>
      </c>
      <c r="E698" s="31" t="s">
        <v>10</v>
      </c>
      <c r="F698" s="31" t="s">
        <v>9</v>
      </c>
      <c r="G698" s="31" t="s">
        <v>51</v>
      </c>
      <c r="H698" s="31" t="s">
        <v>131</v>
      </c>
      <c r="I698" s="31" t="s">
        <v>35</v>
      </c>
      <c r="J698" s="31" t="s">
        <v>47</v>
      </c>
      <c r="K698" s="31" t="s">
        <v>20</v>
      </c>
      <c r="L698" s="31" t="s">
        <v>125</v>
      </c>
      <c r="M698" s="31" t="s">
        <v>328</v>
      </c>
      <c r="N698" s="33"/>
      <c r="O698" s="32" t="s">
        <v>331</v>
      </c>
      <c r="P698" s="34">
        <v>6960000</v>
      </c>
      <c r="Q698" s="67"/>
      <c r="R698" s="34">
        <v>2760000</v>
      </c>
      <c r="S698" s="77">
        <f>P698-R698</f>
        <v>4200000</v>
      </c>
      <c r="T698" s="78">
        <f>R698/P698*100</f>
        <v>39.6551724137931</v>
      </c>
      <c r="U698" s="69"/>
      <c r="V698" s="79"/>
      <c r="W698" s="71"/>
      <c r="X698" s="190"/>
    </row>
    <row r="699" spans="1:24" s="226" customFormat="1" ht="15" customHeight="1" hidden="1">
      <c r="A699" s="35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3"/>
      <c r="O699" s="32"/>
      <c r="P699" s="34"/>
      <c r="Q699" s="67"/>
      <c r="R699" s="77"/>
      <c r="S699" s="67"/>
      <c r="T699" s="78"/>
      <c r="U699" s="69"/>
      <c r="V699" s="79"/>
      <c r="W699" s="71"/>
      <c r="X699" s="190"/>
    </row>
    <row r="700" spans="1:24" s="210" customFormat="1" ht="15" customHeight="1" hidden="1">
      <c r="A700" s="26" t="s">
        <v>20</v>
      </c>
      <c r="B700" s="27">
        <v>15</v>
      </c>
      <c r="C700" s="27" t="s">
        <v>20</v>
      </c>
      <c r="D700" s="27">
        <v>15</v>
      </c>
      <c r="E700" s="27" t="s">
        <v>10</v>
      </c>
      <c r="F700" s="27" t="s">
        <v>9</v>
      </c>
      <c r="G700" s="27" t="s">
        <v>51</v>
      </c>
      <c r="H700" s="27" t="s">
        <v>131</v>
      </c>
      <c r="I700" s="27" t="s">
        <v>35</v>
      </c>
      <c r="J700" s="27" t="s">
        <v>47</v>
      </c>
      <c r="K700" s="27" t="s">
        <v>20</v>
      </c>
      <c r="L700" s="27" t="s">
        <v>128</v>
      </c>
      <c r="M700" s="27"/>
      <c r="N700" s="28"/>
      <c r="O700" s="29" t="s">
        <v>70</v>
      </c>
      <c r="P700" s="30">
        <f>P701</f>
        <v>90000000</v>
      </c>
      <c r="Q700" s="30">
        <f>Q701</f>
        <v>0</v>
      </c>
      <c r="R700" s="30">
        <f>R701</f>
        <v>85500000</v>
      </c>
      <c r="S700" s="30">
        <f>S701</f>
        <v>4500000</v>
      </c>
      <c r="T700" s="55">
        <f>R700/P700*100</f>
        <v>95</v>
      </c>
      <c r="U700" s="83"/>
      <c r="V700" s="84"/>
      <c r="W700" s="57"/>
      <c r="X700" s="190"/>
    </row>
    <row r="701" spans="1:24" s="226" customFormat="1" ht="15" customHeight="1" hidden="1">
      <c r="A701" s="35" t="s">
        <v>20</v>
      </c>
      <c r="B701" s="31">
        <v>15</v>
      </c>
      <c r="C701" s="31" t="s">
        <v>20</v>
      </c>
      <c r="D701" s="31">
        <v>15</v>
      </c>
      <c r="E701" s="31" t="s">
        <v>10</v>
      </c>
      <c r="F701" s="31" t="s">
        <v>9</v>
      </c>
      <c r="G701" s="31" t="s">
        <v>51</v>
      </c>
      <c r="H701" s="31" t="s">
        <v>131</v>
      </c>
      <c r="I701" s="31" t="s">
        <v>35</v>
      </c>
      <c r="J701" s="31" t="s">
        <v>47</v>
      </c>
      <c r="K701" s="31" t="s">
        <v>20</v>
      </c>
      <c r="L701" s="31" t="s">
        <v>128</v>
      </c>
      <c r="M701" s="31" t="s">
        <v>13</v>
      </c>
      <c r="N701" s="33"/>
      <c r="O701" s="32" t="s">
        <v>161</v>
      </c>
      <c r="P701" s="34">
        <v>90000000</v>
      </c>
      <c r="Q701" s="67"/>
      <c r="R701" s="77">
        <v>85500000</v>
      </c>
      <c r="S701" s="77">
        <f>P701-R701</f>
        <v>4500000</v>
      </c>
      <c r="T701" s="78">
        <f>R701/P701*100</f>
        <v>95</v>
      </c>
      <c r="U701" s="69"/>
      <c r="V701" s="79"/>
      <c r="W701" s="71"/>
      <c r="X701" s="190"/>
    </row>
    <row r="702" spans="1:24" s="226" customFormat="1" ht="15" customHeight="1" hidden="1">
      <c r="A702" s="26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8"/>
      <c r="O702" s="29"/>
      <c r="P702" s="30"/>
      <c r="Q702" s="67"/>
      <c r="R702" s="77"/>
      <c r="S702" s="67"/>
      <c r="T702" s="78"/>
      <c r="U702" s="69"/>
      <c r="V702" s="79"/>
      <c r="W702" s="71"/>
      <c r="X702" s="190"/>
    </row>
    <row r="703" spans="1:24" s="226" customFormat="1" ht="15" customHeight="1">
      <c r="A703" s="81">
        <v>1</v>
      </c>
      <c r="B703" s="74">
        <v>20</v>
      </c>
      <c r="C703" s="31" t="s">
        <v>20</v>
      </c>
      <c r="D703" s="31">
        <v>15</v>
      </c>
      <c r="E703" s="31" t="s">
        <v>10</v>
      </c>
      <c r="F703" s="31" t="s">
        <v>9</v>
      </c>
      <c r="G703" s="31" t="s">
        <v>51</v>
      </c>
      <c r="H703" s="31" t="s">
        <v>131</v>
      </c>
      <c r="I703" s="31" t="s">
        <v>35</v>
      </c>
      <c r="J703" s="31" t="s">
        <v>47</v>
      </c>
      <c r="K703" s="31" t="s">
        <v>47</v>
      </c>
      <c r="L703" s="31"/>
      <c r="M703" s="31"/>
      <c r="N703" s="33"/>
      <c r="O703" s="32" t="s">
        <v>49</v>
      </c>
      <c r="P703" s="34">
        <f>P705+P708+P711</f>
        <v>2242240000</v>
      </c>
      <c r="Q703" s="34">
        <f>Q705</f>
        <v>0</v>
      </c>
      <c r="R703" s="34">
        <f>R705+R708+R711</f>
        <v>2046145800</v>
      </c>
      <c r="S703" s="34">
        <f>S705+S708+S711</f>
        <v>196094200</v>
      </c>
      <c r="T703" s="78">
        <f>R703/P703*100</f>
        <v>91.25454010275439</v>
      </c>
      <c r="U703" s="69"/>
      <c r="V703" s="79"/>
      <c r="W703" s="71"/>
      <c r="X703" s="242"/>
    </row>
    <row r="704" spans="1:24" s="226" customFormat="1" ht="15" customHeight="1" hidden="1">
      <c r="A704" s="26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8"/>
      <c r="O704" s="29"/>
      <c r="P704" s="30"/>
      <c r="Q704" s="30"/>
      <c r="R704" s="30"/>
      <c r="S704" s="30"/>
      <c r="T704" s="78"/>
      <c r="U704" s="69"/>
      <c r="V704" s="79"/>
      <c r="W704" s="71"/>
      <c r="X704" s="223"/>
    </row>
    <row r="705" spans="1:24" s="210" customFormat="1" ht="15" customHeight="1" hidden="1">
      <c r="A705" s="60">
        <v>1</v>
      </c>
      <c r="B705" s="51">
        <v>20</v>
      </c>
      <c r="C705" s="27" t="s">
        <v>20</v>
      </c>
      <c r="D705" s="27">
        <v>15</v>
      </c>
      <c r="E705" s="27" t="s">
        <v>10</v>
      </c>
      <c r="F705" s="27" t="s">
        <v>9</v>
      </c>
      <c r="G705" s="27" t="s">
        <v>51</v>
      </c>
      <c r="H705" s="27" t="s">
        <v>131</v>
      </c>
      <c r="I705" s="27" t="s">
        <v>35</v>
      </c>
      <c r="J705" s="27" t="s">
        <v>47</v>
      </c>
      <c r="K705" s="27" t="s">
        <v>47</v>
      </c>
      <c r="L705" s="27" t="s">
        <v>129</v>
      </c>
      <c r="M705" s="27"/>
      <c r="N705" s="28"/>
      <c r="O705" s="29" t="s">
        <v>53</v>
      </c>
      <c r="P705" s="30">
        <f>P706</f>
        <v>1084390000</v>
      </c>
      <c r="Q705" s="30">
        <f>Q706</f>
        <v>0</v>
      </c>
      <c r="R705" s="30">
        <f>R706</f>
        <v>888670800</v>
      </c>
      <c r="S705" s="30">
        <f>S706</f>
        <v>195719200</v>
      </c>
      <c r="T705" s="55">
        <f>R705/P705*100</f>
        <v>81.95121681313918</v>
      </c>
      <c r="U705" s="83"/>
      <c r="V705" s="84"/>
      <c r="W705" s="57"/>
      <c r="X705" s="223"/>
    </row>
    <row r="706" spans="1:24" s="226" customFormat="1" ht="15" customHeight="1" hidden="1">
      <c r="A706" s="81">
        <v>1</v>
      </c>
      <c r="B706" s="74">
        <v>20</v>
      </c>
      <c r="C706" s="31" t="s">
        <v>20</v>
      </c>
      <c r="D706" s="31">
        <v>15</v>
      </c>
      <c r="E706" s="31" t="s">
        <v>10</v>
      </c>
      <c r="F706" s="31" t="s">
        <v>9</v>
      </c>
      <c r="G706" s="31" t="s">
        <v>51</v>
      </c>
      <c r="H706" s="31" t="s">
        <v>131</v>
      </c>
      <c r="I706" s="31" t="s">
        <v>35</v>
      </c>
      <c r="J706" s="31" t="s">
        <v>47</v>
      </c>
      <c r="K706" s="31" t="s">
        <v>47</v>
      </c>
      <c r="L706" s="31" t="s">
        <v>129</v>
      </c>
      <c r="M706" s="31" t="s">
        <v>57</v>
      </c>
      <c r="N706" s="33"/>
      <c r="O706" s="32" t="s">
        <v>107</v>
      </c>
      <c r="P706" s="34">
        <v>1084390000</v>
      </c>
      <c r="Q706" s="67"/>
      <c r="R706" s="34">
        <v>888670800</v>
      </c>
      <c r="S706" s="77">
        <f>P706-R706</f>
        <v>195719200</v>
      </c>
      <c r="T706" s="78">
        <f>R706/P706*100</f>
        <v>81.95121681313918</v>
      </c>
      <c r="U706" s="69"/>
      <c r="V706" s="79"/>
      <c r="W706" s="71"/>
      <c r="X706" s="223"/>
    </row>
    <row r="707" spans="1:24" s="226" customFormat="1" ht="15" customHeight="1" hidden="1">
      <c r="A707" s="81"/>
      <c r="B707" s="74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3"/>
      <c r="O707" s="32"/>
      <c r="P707" s="34"/>
      <c r="Q707" s="67"/>
      <c r="R707" s="34"/>
      <c r="S707" s="77"/>
      <c r="T707" s="78"/>
      <c r="U707" s="69"/>
      <c r="V707" s="79"/>
      <c r="W707" s="71"/>
      <c r="X707" s="223"/>
    </row>
    <row r="708" spans="1:24" s="210" customFormat="1" ht="15" customHeight="1" hidden="1">
      <c r="A708" s="60">
        <v>1</v>
      </c>
      <c r="B708" s="51">
        <v>20</v>
      </c>
      <c r="C708" s="27" t="s">
        <v>20</v>
      </c>
      <c r="D708" s="27">
        <v>15</v>
      </c>
      <c r="E708" s="27" t="s">
        <v>10</v>
      </c>
      <c r="F708" s="27" t="s">
        <v>9</v>
      </c>
      <c r="G708" s="27" t="s">
        <v>51</v>
      </c>
      <c r="H708" s="27" t="s">
        <v>131</v>
      </c>
      <c r="I708" s="27" t="s">
        <v>35</v>
      </c>
      <c r="J708" s="27" t="s">
        <v>47</v>
      </c>
      <c r="K708" s="27" t="s">
        <v>47</v>
      </c>
      <c r="L708" s="27">
        <v>19</v>
      </c>
      <c r="M708" s="27"/>
      <c r="N708" s="28"/>
      <c r="O708" s="29" t="s">
        <v>52</v>
      </c>
      <c r="P708" s="30">
        <f>P709</f>
        <v>19050000</v>
      </c>
      <c r="Q708" s="30">
        <f>Q709</f>
        <v>0</v>
      </c>
      <c r="R708" s="30">
        <f>R709</f>
        <v>18675000</v>
      </c>
      <c r="S708" s="30">
        <f>S709</f>
        <v>375000</v>
      </c>
      <c r="T708" s="55">
        <f>R708/P708*100</f>
        <v>98.03149606299213</v>
      </c>
      <c r="U708" s="83"/>
      <c r="V708" s="84"/>
      <c r="W708" s="57"/>
      <c r="X708" s="223"/>
    </row>
    <row r="709" spans="1:24" s="226" customFormat="1" ht="15" customHeight="1" hidden="1">
      <c r="A709" s="81">
        <v>1</v>
      </c>
      <c r="B709" s="74">
        <v>20</v>
      </c>
      <c r="C709" s="31" t="s">
        <v>20</v>
      </c>
      <c r="D709" s="31">
        <v>15</v>
      </c>
      <c r="E709" s="31" t="s">
        <v>10</v>
      </c>
      <c r="F709" s="31" t="s">
        <v>9</v>
      </c>
      <c r="G709" s="31" t="s">
        <v>51</v>
      </c>
      <c r="H709" s="31" t="s">
        <v>131</v>
      </c>
      <c r="I709" s="31" t="s">
        <v>35</v>
      </c>
      <c r="J709" s="31" t="s">
        <v>47</v>
      </c>
      <c r="K709" s="31" t="s">
        <v>47</v>
      </c>
      <c r="L709" s="31">
        <v>19</v>
      </c>
      <c r="M709" s="31" t="s">
        <v>10</v>
      </c>
      <c r="N709" s="33"/>
      <c r="O709" s="32" t="s">
        <v>189</v>
      </c>
      <c r="P709" s="34">
        <v>19050000</v>
      </c>
      <c r="Q709" s="67"/>
      <c r="R709" s="34">
        <v>18675000</v>
      </c>
      <c r="S709" s="77">
        <f>P709-R709</f>
        <v>375000</v>
      </c>
      <c r="T709" s="78">
        <f>R709/P709*100</f>
        <v>98.03149606299213</v>
      </c>
      <c r="U709" s="69"/>
      <c r="V709" s="79"/>
      <c r="W709" s="71"/>
      <c r="X709" s="223"/>
    </row>
    <row r="710" spans="1:24" s="226" customFormat="1" ht="15" customHeight="1" hidden="1">
      <c r="A710" s="81"/>
      <c r="B710" s="74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3"/>
      <c r="O710" s="32"/>
      <c r="P710" s="34"/>
      <c r="Q710" s="67"/>
      <c r="R710" s="77"/>
      <c r="S710" s="77"/>
      <c r="T710" s="78"/>
      <c r="U710" s="69"/>
      <c r="V710" s="79"/>
      <c r="W710" s="71"/>
      <c r="X710" s="223"/>
    </row>
    <row r="711" spans="1:24" s="210" customFormat="1" ht="15" customHeight="1" hidden="1">
      <c r="A711" s="26" t="s">
        <v>20</v>
      </c>
      <c r="B711" s="27">
        <v>15</v>
      </c>
      <c r="C711" s="27" t="s">
        <v>20</v>
      </c>
      <c r="D711" s="27">
        <v>15</v>
      </c>
      <c r="E711" s="27" t="s">
        <v>10</v>
      </c>
      <c r="F711" s="27" t="s">
        <v>9</v>
      </c>
      <c r="G711" s="27" t="s">
        <v>51</v>
      </c>
      <c r="H711" s="27" t="s">
        <v>131</v>
      </c>
      <c r="I711" s="27" t="s">
        <v>35</v>
      </c>
      <c r="J711" s="27" t="s">
        <v>47</v>
      </c>
      <c r="K711" s="27" t="s">
        <v>47</v>
      </c>
      <c r="L711" s="27" t="s">
        <v>131</v>
      </c>
      <c r="M711" s="27"/>
      <c r="N711" s="28"/>
      <c r="O711" s="29" t="s">
        <v>159</v>
      </c>
      <c r="P711" s="30">
        <f>SUM(P712:P712)</f>
        <v>1138800000</v>
      </c>
      <c r="Q711" s="30">
        <f>SUM(Q712:Q712)</f>
        <v>0</v>
      </c>
      <c r="R711" s="30">
        <f>SUM(R712:R712)</f>
        <v>1138800000</v>
      </c>
      <c r="S711" s="30">
        <f>SUM(S712:S712)</f>
        <v>0</v>
      </c>
      <c r="T711" s="55">
        <f>R711/P711*100</f>
        <v>100</v>
      </c>
      <c r="U711" s="83"/>
      <c r="V711" s="84"/>
      <c r="W711" s="57"/>
      <c r="X711" s="223"/>
    </row>
    <row r="712" spans="1:24" s="226" customFormat="1" ht="15" customHeight="1" hidden="1">
      <c r="A712" s="35" t="s">
        <v>20</v>
      </c>
      <c r="B712" s="31">
        <v>15</v>
      </c>
      <c r="C712" s="31" t="s">
        <v>20</v>
      </c>
      <c r="D712" s="31">
        <v>15</v>
      </c>
      <c r="E712" s="31" t="s">
        <v>10</v>
      </c>
      <c r="F712" s="31" t="s">
        <v>9</v>
      </c>
      <c r="G712" s="31" t="s">
        <v>51</v>
      </c>
      <c r="H712" s="31" t="s">
        <v>131</v>
      </c>
      <c r="I712" s="31" t="s">
        <v>35</v>
      </c>
      <c r="J712" s="31" t="s">
        <v>47</v>
      </c>
      <c r="K712" s="31" t="s">
        <v>47</v>
      </c>
      <c r="L712" s="31" t="s">
        <v>131</v>
      </c>
      <c r="M712" s="31" t="s">
        <v>14</v>
      </c>
      <c r="N712" s="33"/>
      <c r="O712" s="32" t="s">
        <v>162</v>
      </c>
      <c r="P712" s="34">
        <v>1138800000</v>
      </c>
      <c r="Q712" s="67"/>
      <c r="R712" s="34">
        <v>1138800000</v>
      </c>
      <c r="S712" s="77">
        <f>P712-R712</f>
        <v>0</v>
      </c>
      <c r="T712" s="78">
        <f>R712/P712*100</f>
        <v>100</v>
      </c>
      <c r="U712" s="69"/>
      <c r="V712" s="79"/>
      <c r="W712" s="71"/>
      <c r="X712" s="223"/>
    </row>
    <row r="713" spans="1:25" s="6" customFormat="1" ht="15" customHeight="1" thickBot="1">
      <c r="A713" s="100"/>
      <c r="B713" s="101"/>
      <c r="C713" s="102"/>
      <c r="D713" s="102"/>
      <c r="E713" s="102"/>
      <c r="F713" s="102"/>
      <c r="G713" s="102"/>
      <c r="H713" s="102"/>
      <c r="I713" s="102"/>
      <c r="J713" s="102"/>
      <c r="K713" s="102"/>
      <c r="L713" s="102"/>
      <c r="M713" s="102"/>
      <c r="N713" s="103"/>
      <c r="O713" s="104"/>
      <c r="P713" s="105"/>
      <c r="Q713" s="117"/>
      <c r="R713" s="117"/>
      <c r="S713" s="117"/>
      <c r="T713" s="89"/>
      <c r="U713" s="118"/>
      <c r="V713" s="106"/>
      <c r="W713" s="57"/>
      <c r="X713" s="223"/>
      <c r="Y713" s="208"/>
    </row>
    <row r="714" spans="1:24" s="7" customFormat="1" ht="15.75" customHeight="1" thickBot="1">
      <c r="A714" s="245" t="s">
        <v>15</v>
      </c>
      <c r="B714" s="246"/>
      <c r="C714" s="246"/>
      <c r="D714" s="246"/>
      <c r="E714" s="246"/>
      <c r="F714" s="246"/>
      <c r="G714" s="246"/>
      <c r="H714" s="246"/>
      <c r="I714" s="246"/>
      <c r="J714" s="246"/>
      <c r="K714" s="246"/>
      <c r="L714" s="246"/>
      <c r="M714" s="246"/>
      <c r="N714" s="246"/>
      <c r="O714" s="246"/>
      <c r="P714" s="121">
        <f>P52+P73</f>
        <v>45133514013</v>
      </c>
      <c r="Q714" s="121" t="e">
        <f>Q52+Q73</f>
        <v>#REF!</v>
      </c>
      <c r="R714" s="121">
        <f>R52+R73</f>
        <v>42641463276</v>
      </c>
      <c r="S714" s="121">
        <f>S52+S73</f>
        <v>2492050737</v>
      </c>
      <c r="T714" s="90">
        <f>SUM(R714/P714*100)</f>
        <v>94.47849166745092</v>
      </c>
      <c r="U714" s="119"/>
      <c r="V714" s="107" t="e">
        <f>#REF!+#REF!</f>
        <v>#REF!</v>
      </c>
      <c r="W714" s="57"/>
      <c r="X714" s="190"/>
    </row>
    <row r="715" spans="1:24" s="7" customFormat="1" ht="15.75" customHeight="1" thickBot="1">
      <c r="A715" s="245" t="s">
        <v>114</v>
      </c>
      <c r="B715" s="246"/>
      <c r="C715" s="246"/>
      <c r="D715" s="246"/>
      <c r="E715" s="246"/>
      <c r="F715" s="246"/>
      <c r="G715" s="246"/>
      <c r="H715" s="246"/>
      <c r="I715" s="246"/>
      <c r="J715" s="246"/>
      <c r="K715" s="246"/>
      <c r="L715" s="246"/>
      <c r="M715" s="246"/>
      <c r="N715" s="246"/>
      <c r="O715" s="246"/>
      <c r="P715" s="121">
        <f>P48-P714</f>
        <v>-38371034513</v>
      </c>
      <c r="Q715" s="121" t="e">
        <f>#REF!-Q714</f>
        <v>#REF!</v>
      </c>
      <c r="R715" s="121">
        <f>R48-R714</f>
        <v>-36019321676</v>
      </c>
      <c r="S715" s="121">
        <f>S48-S714</f>
        <v>-2351712837</v>
      </c>
      <c r="T715" s="90">
        <f>SUM(R715/P715*100)</f>
        <v>93.87112475113683</v>
      </c>
      <c r="U715" s="120"/>
      <c r="V715" s="109" t="e">
        <f>#REF!-V714</f>
        <v>#REF!</v>
      </c>
      <c r="W715" s="57"/>
      <c r="X715" s="190"/>
    </row>
    <row r="716" spans="1:24" s="6" customFormat="1" ht="11.25" customHeight="1">
      <c r="A716" s="110"/>
      <c r="B716" s="111"/>
      <c r="C716" s="111"/>
      <c r="D716" s="111"/>
      <c r="E716" s="111"/>
      <c r="F716" s="111"/>
      <c r="G716" s="111"/>
      <c r="H716" s="111"/>
      <c r="I716" s="111"/>
      <c r="J716" s="111"/>
      <c r="K716" s="111"/>
      <c r="L716" s="111"/>
      <c r="M716" s="111"/>
      <c r="N716" s="111"/>
      <c r="O716" s="111"/>
      <c r="P716" s="8"/>
      <c r="Q716" s="8"/>
      <c r="R716" s="8"/>
      <c r="S716" s="8"/>
      <c r="T716" s="9"/>
      <c r="U716" s="9"/>
      <c r="V716" s="8"/>
      <c r="W716" s="48"/>
      <c r="X716" s="190"/>
    </row>
    <row r="717" spans="1:24" s="6" customFormat="1" ht="12.75" customHeight="1">
      <c r="A717" s="110"/>
      <c r="B717" s="111"/>
      <c r="C717" s="111"/>
      <c r="D717" s="111"/>
      <c r="E717" s="111"/>
      <c r="F717" s="111"/>
      <c r="G717" s="111"/>
      <c r="H717" s="111"/>
      <c r="I717" s="111"/>
      <c r="J717" s="111"/>
      <c r="K717" s="111"/>
      <c r="L717" s="111"/>
      <c r="M717" s="111"/>
      <c r="N717" s="111"/>
      <c r="O717" s="111"/>
      <c r="P717" s="8"/>
      <c r="Q717" s="8"/>
      <c r="R717" s="15"/>
      <c r="S717" s="244" t="s">
        <v>324</v>
      </c>
      <c r="T717" s="244"/>
      <c r="U717" s="244"/>
      <c r="V717" s="8"/>
      <c r="W717" s="48"/>
      <c r="X717" s="190"/>
    </row>
    <row r="718" spans="1:24" s="6" customFormat="1" ht="12.75" customHeight="1">
      <c r="A718" s="110"/>
      <c r="B718" s="111"/>
      <c r="C718" s="111"/>
      <c r="D718" s="111"/>
      <c r="E718" s="111"/>
      <c r="F718" s="111"/>
      <c r="G718" s="111"/>
      <c r="H718" s="111"/>
      <c r="I718" s="111"/>
      <c r="J718" s="111"/>
      <c r="K718" s="111"/>
      <c r="L718" s="111"/>
      <c r="M718" s="111"/>
      <c r="N718" s="111"/>
      <c r="O718" s="114"/>
      <c r="P718" s="8"/>
      <c r="Q718" s="8"/>
      <c r="R718" s="16"/>
      <c r="S718" s="16"/>
      <c r="T718" s="18"/>
      <c r="U718" s="12"/>
      <c r="V718" s="8"/>
      <c r="W718" s="48"/>
      <c r="X718" s="190"/>
    </row>
    <row r="719" spans="1:24" s="6" customFormat="1" ht="12.75" customHeight="1">
      <c r="A719" s="110"/>
      <c r="B719" s="111"/>
      <c r="C719" s="111"/>
      <c r="D719" s="111"/>
      <c r="E719" s="111"/>
      <c r="F719" s="111"/>
      <c r="G719" s="111"/>
      <c r="H719" s="111"/>
      <c r="I719" s="111"/>
      <c r="J719" s="111"/>
      <c r="K719" s="111"/>
      <c r="L719" s="111"/>
      <c r="M719" s="111"/>
      <c r="N719" s="112"/>
      <c r="O719" s="114"/>
      <c r="P719" s="8"/>
      <c r="Q719" s="8"/>
      <c r="R719" s="10"/>
      <c r="S719" s="261" t="s">
        <v>380</v>
      </c>
      <c r="T719" s="261"/>
      <c r="U719" s="261"/>
      <c r="V719" s="8"/>
      <c r="W719" s="48"/>
      <c r="X719" s="190"/>
    </row>
    <row r="720" spans="1:24" s="6" customFormat="1" ht="12.75" customHeight="1">
      <c r="A720" s="110"/>
      <c r="B720" s="111"/>
      <c r="C720" s="111"/>
      <c r="D720" s="111"/>
      <c r="E720" s="111"/>
      <c r="F720" s="111"/>
      <c r="G720" s="111"/>
      <c r="H720" s="111"/>
      <c r="I720" s="111"/>
      <c r="J720" s="111"/>
      <c r="K720" s="111"/>
      <c r="L720" s="111"/>
      <c r="M720" s="111"/>
      <c r="O720" s="111"/>
      <c r="P720" s="8"/>
      <c r="Q720" s="8"/>
      <c r="R720" s="10"/>
      <c r="S720" s="113"/>
      <c r="T720" s="18"/>
      <c r="U720" s="11"/>
      <c r="V720" s="8"/>
      <c r="W720" s="48"/>
      <c r="X720" s="190"/>
    </row>
    <row r="721" spans="1:24" s="6" customFormat="1" ht="12.75" customHeight="1">
      <c r="A721" s="110"/>
      <c r="B721" s="111"/>
      <c r="C721" s="111"/>
      <c r="D721" s="111"/>
      <c r="E721" s="111"/>
      <c r="F721" s="111"/>
      <c r="G721" s="111"/>
      <c r="H721" s="111"/>
      <c r="I721" s="111"/>
      <c r="J721" s="111"/>
      <c r="K721" s="111"/>
      <c r="L721" s="111"/>
      <c r="M721" s="111"/>
      <c r="O721" s="111"/>
      <c r="P721" s="8"/>
      <c r="Q721" s="8"/>
      <c r="R721" s="10"/>
      <c r="S721" s="113"/>
      <c r="T721" s="18"/>
      <c r="U721" s="11"/>
      <c r="V721" s="8"/>
      <c r="W721" s="48"/>
      <c r="X721" s="190"/>
    </row>
    <row r="722" spans="1:24" s="6" customFormat="1" ht="15.75" customHeight="1">
      <c r="A722" s="110"/>
      <c r="B722" s="111"/>
      <c r="C722" s="111"/>
      <c r="D722" s="111"/>
      <c r="E722" s="111"/>
      <c r="F722" s="111"/>
      <c r="G722" s="111"/>
      <c r="H722" s="111"/>
      <c r="I722" s="111"/>
      <c r="J722" s="111"/>
      <c r="K722" s="111"/>
      <c r="L722" s="111"/>
      <c r="M722" s="111"/>
      <c r="O722" s="111"/>
      <c r="P722" s="8"/>
      <c r="Q722" s="8"/>
      <c r="R722" s="10"/>
      <c r="S722" s="113"/>
      <c r="T722" s="18"/>
      <c r="U722" s="11"/>
      <c r="V722" s="8"/>
      <c r="W722" s="48"/>
      <c r="X722" s="190"/>
    </row>
    <row r="723" spans="1:24" s="6" customFormat="1" ht="12.75" customHeight="1">
      <c r="A723" s="110"/>
      <c r="B723" s="111"/>
      <c r="C723" s="111"/>
      <c r="D723" s="111"/>
      <c r="E723" s="111"/>
      <c r="F723" s="111"/>
      <c r="G723" s="111"/>
      <c r="H723" s="111"/>
      <c r="I723" s="111"/>
      <c r="J723" s="111"/>
      <c r="K723" s="111"/>
      <c r="L723" s="111"/>
      <c r="M723" s="111"/>
      <c r="O723" s="111"/>
      <c r="P723" s="8"/>
      <c r="Q723" s="8"/>
      <c r="R723" s="14"/>
      <c r="S723" s="260" t="s">
        <v>322</v>
      </c>
      <c r="T723" s="260"/>
      <c r="U723" s="260"/>
      <c r="V723" s="8"/>
      <c r="W723" s="48"/>
      <c r="X723" s="190"/>
    </row>
    <row r="724" spans="1:24" s="6" customFormat="1" ht="12.75" customHeight="1">
      <c r="A724" s="110"/>
      <c r="B724" s="111"/>
      <c r="C724" s="111"/>
      <c r="D724" s="111"/>
      <c r="E724" s="111"/>
      <c r="F724" s="111"/>
      <c r="G724" s="111"/>
      <c r="H724" s="111"/>
      <c r="I724" s="111"/>
      <c r="J724" s="111"/>
      <c r="K724" s="111"/>
      <c r="L724" s="111"/>
      <c r="M724" s="111"/>
      <c r="O724" s="111"/>
      <c r="P724" s="8"/>
      <c r="Q724" s="8"/>
      <c r="R724" s="14"/>
      <c r="S724" s="259" t="s">
        <v>323</v>
      </c>
      <c r="T724" s="259"/>
      <c r="U724" s="259"/>
      <c r="V724" s="8"/>
      <c r="W724" s="48"/>
      <c r="X724" s="190"/>
    </row>
    <row r="725" spans="1:25" s="243" customFormat="1" ht="1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189"/>
      <c r="Q725" s="6"/>
      <c r="R725" s="6"/>
      <c r="S725" s="6"/>
      <c r="T725" s="115"/>
      <c r="U725" s="116"/>
      <c r="V725" s="6"/>
      <c r="W725" s="186"/>
      <c r="X725" s="190"/>
      <c r="Y725" s="187"/>
    </row>
    <row r="726" spans="16:24" ht="15" customHeight="1">
      <c r="P726" s="189"/>
      <c r="R726" s="207"/>
      <c r="X726" s="190"/>
    </row>
    <row r="727" spans="16:18" ht="15" customHeight="1">
      <c r="P727" s="189"/>
      <c r="R727" s="208"/>
    </row>
    <row r="728" spans="15:19" ht="24" customHeight="1">
      <c r="O728" s="50"/>
      <c r="P728" s="214" t="s">
        <v>311</v>
      </c>
      <c r="Q728" s="215"/>
      <c r="R728" s="215" t="s">
        <v>1</v>
      </c>
      <c r="S728" s="215" t="s">
        <v>109</v>
      </c>
    </row>
    <row r="729" spans="1:25" s="38" customFormat="1" ht="24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108" t="s">
        <v>312</v>
      </c>
      <c r="P729" s="219">
        <f>P730+P733</f>
        <v>38040731113</v>
      </c>
      <c r="Q729" s="219" t="e">
        <f>Q730+Q733</f>
        <v>#REF!</v>
      </c>
      <c r="R729" s="219">
        <f>R730+R733</f>
        <v>35857596926</v>
      </c>
      <c r="S729" s="219">
        <f>S730+S733</f>
        <v>2183134187</v>
      </c>
      <c r="T729" s="23">
        <f>R729/P729*100</f>
        <v>94.26106143829097</v>
      </c>
      <c r="U729" s="24"/>
      <c r="V729" s="7"/>
      <c r="W729" s="188"/>
      <c r="X729" s="187"/>
      <c r="Y729" s="36"/>
    </row>
    <row r="730" spans="15:20" ht="24" customHeight="1">
      <c r="O730" s="216" t="s">
        <v>315</v>
      </c>
      <c r="P730" s="220">
        <f>SUM(P731:P732)</f>
        <v>9777922313</v>
      </c>
      <c r="Q730" s="220" t="e">
        <f>SUM(Q731:Q732)</f>
        <v>#REF!</v>
      </c>
      <c r="R730" s="220">
        <f>SUM(R731:R732)</f>
        <v>9269916768</v>
      </c>
      <c r="S730" s="220">
        <f>SUM(S731:S732)</f>
        <v>508005545</v>
      </c>
      <c r="T730" s="23">
        <f aca="true" t="shared" si="17" ref="T730:T740">R730/P730*100</f>
        <v>94.80456554328937</v>
      </c>
    </row>
    <row r="731" spans="15:20" ht="24" customHeight="1">
      <c r="O731" s="50" t="s">
        <v>313</v>
      </c>
      <c r="P731" s="220">
        <f>P52</f>
        <v>8947640813</v>
      </c>
      <c r="Q731" s="220" t="e">
        <f>Q52</f>
        <v>#REF!</v>
      </c>
      <c r="R731" s="220">
        <f>R52</f>
        <v>8470401768</v>
      </c>
      <c r="S731" s="220">
        <f>S52</f>
        <v>477239045</v>
      </c>
      <c r="T731" s="23">
        <f t="shared" si="17"/>
        <v>94.66631422769429</v>
      </c>
    </row>
    <row r="732" spans="15:20" ht="24" customHeight="1">
      <c r="O732" s="50" t="s">
        <v>314</v>
      </c>
      <c r="P732" s="220">
        <f>P78+P247+P266+P279+P292+P316+P372+P434+P531+P559+P597+P639+P695</f>
        <v>830281500</v>
      </c>
      <c r="Q732" s="220" t="e">
        <f>Q78+Q247+Q266+Q279+Q292+Q316+#REF!+#REF!+Q434+#REF!+Q597+#REF!+Q639+Q695</f>
        <v>#REF!</v>
      </c>
      <c r="R732" s="220">
        <f>R78+R247+R266+R279+R292+R316+R372+R434+R531+R559+R597+R639+R695</f>
        <v>799515000</v>
      </c>
      <c r="S732" s="220">
        <f>S78+S247+S266+S279+S292+S316+S372+S434+S531+S559+S597+S639+S695</f>
        <v>30766500</v>
      </c>
      <c r="T732" s="23">
        <f t="shared" si="17"/>
        <v>96.29444953308005</v>
      </c>
    </row>
    <row r="733" spans="15:20" ht="24" customHeight="1">
      <c r="O733" s="216" t="s">
        <v>316</v>
      </c>
      <c r="P733" s="221">
        <f>P94+P151+P209+P253+P272+P285+P298+P325+P377+P405+P446+P489+P501+P536+P572+P607+P650+P703</f>
        <v>28262808800</v>
      </c>
      <c r="Q733" s="221" t="e">
        <f>Q94+Q151+Q209+Q253+Q272+Q285+Q298+Q325+Q377+Q405+#REF!+#REF!+#REF!+Q446+Q489+#REF!+Q501+Q536+Q572+Q607+#REF!+#REF!+#REF!+#REF!+Q650+Q703</f>
        <v>#REF!</v>
      </c>
      <c r="R733" s="221">
        <f>R94+R151+R209+R253+R272+R285+R298+R325+R377+R405+R446+R489+R501+R536+R572+R607+R650+R703</f>
        <v>26587680158</v>
      </c>
      <c r="S733" s="221">
        <f>S94+S151+S209+S253+S272+S285+S298+S325+S377+S405+S446+S489+S501+S536+S572+S607+S650+S703</f>
        <v>1675128642</v>
      </c>
      <c r="T733" s="23">
        <f t="shared" si="17"/>
        <v>94.07302843162566</v>
      </c>
    </row>
    <row r="734" spans="1:25" s="38" customFormat="1" ht="24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108" t="s">
        <v>317</v>
      </c>
      <c r="P734" s="219">
        <f>SUM(P735:P739)</f>
        <v>7092782900</v>
      </c>
      <c r="Q734" s="219" t="e">
        <f>SUM(Q735:Q739)</f>
        <v>#REF!</v>
      </c>
      <c r="R734" s="219">
        <f>SUM(R735:R739)</f>
        <v>6783866350</v>
      </c>
      <c r="S734" s="219">
        <f>SUM(S735:S739)</f>
        <v>308916550</v>
      </c>
      <c r="T734" s="23">
        <f t="shared" si="17"/>
        <v>95.64463547869201</v>
      </c>
      <c r="U734" s="24"/>
      <c r="V734" s="7"/>
      <c r="W734" s="188"/>
      <c r="X734" s="187"/>
      <c r="Y734" s="36"/>
    </row>
    <row r="735" spans="15:20" ht="24" customHeight="1">
      <c r="O735" s="216" t="s">
        <v>318</v>
      </c>
      <c r="P735" s="220">
        <f>P142+P166+P547+P678</f>
        <v>3976578500</v>
      </c>
      <c r="Q735" s="220" t="e">
        <f>Q166</f>
        <v>#REF!</v>
      </c>
      <c r="R735" s="220">
        <f>R142+R166+R547+R678</f>
        <v>3811160500</v>
      </c>
      <c r="S735" s="220">
        <f>S142+S166+S547+S678</f>
        <v>165418000</v>
      </c>
      <c r="T735" s="23">
        <f t="shared" si="17"/>
        <v>95.84019276873322</v>
      </c>
    </row>
    <row r="736" spans="15:20" ht="24" customHeight="1">
      <c r="O736" s="216" t="s">
        <v>319</v>
      </c>
      <c r="P736" s="220">
        <f>P192+P494+P552+P683</f>
        <v>800402000</v>
      </c>
      <c r="Q736" s="220" t="e">
        <f>Q192+#REF!+Q552+#REF!</f>
        <v>#REF!</v>
      </c>
      <c r="R736" s="220">
        <f>R192+R494+R552+R683</f>
        <v>732637700</v>
      </c>
      <c r="S736" s="220">
        <f>S192+S494+S552+S683</f>
        <v>67764300</v>
      </c>
      <c r="T736" s="23">
        <f t="shared" si="17"/>
        <v>91.53371680730433</v>
      </c>
    </row>
    <row r="737" spans="15:20" ht="24" customHeight="1">
      <c r="O737" s="216" t="s">
        <v>321</v>
      </c>
      <c r="P737" s="220">
        <f>P632</f>
        <v>2273302400</v>
      </c>
      <c r="Q737" s="220" t="e">
        <f>#REF!</f>
        <v>#REF!</v>
      </c>
      <c r="R737" s="220">
        <f>R632</f>
        <v>2202379400</v>
      </c>
      <c r="S737" s="220">
        <f>S632</f>
        <v>70923000</v>
      </c>
      <c r="T737" s="23">
        <f t="shared" si="17"/>
        <v>96.88017748980513</v>
      </c>
    </row>
    <row r="738" spans="15:20" ht="24" customHeight="1">
      <c r="O738" s="216" t="s">
        <v>379</v>
      </c>
      <c r="P738" s="220">
        <f>P197+P482</f>
        <v>12500000</v>
      </c>
      <c r="Q738" s="220" t="e">
        <f>#REF!</f>
        <v>#REF!</v>
      </c>
      <c r="R738" s="220">
        <f>R197+R482</f>
        <v>8000000</v>
      </c>
      <c r="S738" s="220">
        <f>S197+S482</f>
        <v>4500000</v>
      </c>
      <c r="T738" s="23">
        <f>R738/P738*100</f>
        <v>64</v>
      </c>
    </row>
    <row r="739" spans="15:20" ht="24" customHeight="1">
      <c r="O739" s="216" t="s">
        <v>320</v>
      </c>
      <c r="P739" s="220">
        <f>P202</f>
        <v>30000000</v>
      </c>
      <c r="Q739" s="220" t="e">
        <f>#REF!+#REF!</f>
        <v>#REF!</v>
      </c>
      <c r="R739" s="220">
        <f>R202</f>
        <v>29688750</v>
      </c>
      <c r="S739" s="220">
        <f>S202</f>
        <v>311250</v>
      </c>
      <c r="T739" s="23">
        <f t="shared" si="17"/>
        <v>98.96249999999999</v>
      </c>
    </row>
    <row r="740" spans="1:25" s="213" customFormat="1" ht="45" customHeight="1">
      <c r="A740" s="210"/>
      <c r="B740" s="210"/>
      <c r="C740" s="210"/>
      <c r="D740" s="210"/>
      <c r="E740" s="210"/>
      <c r="F740" s="210"/>
      <c r="G740" s="210"/>
      <c r="H740" s="210"/>
      <c r="I740" s="210"/>
      <c r="J740" s="210"/>
      <c r="K740" s="210"/>
      <c r="L740" s="210"/>
      <c r="M740" s="210"/>
      <c r="N740" s="210"/>
      <c r="O740" s="217" t="s">
        <v>17</v>
      </c>
      <c r="P740" s="222">
        <f>P729+P734</f>
        <v>45133514013</v>
      </c>
      <c r="Q740" s="222" t="e">
        <f>Q729+Q734</f>
        <v>#REF!</v>
      </c>
      <c r="R740" s="222">
        <f>R729+R734</f>
        <v>42641463276</v>
      </c>
      <c r="S740" s="222">
        <f>S729+S734</f>
        <v>2492050737</v>
      </c>
      <c r="T740" s="23">
        <f t="shared" si="17"/>
        <v>94.47849166745092</v>
      </c>
      <c r="U740" s="211"/>
      <c r="V740" s="210"/>
      <c r="W740" s="212"/>
      <c r="X740" s="187"/>
      <c r="Y740" s="209"/>
    </row>
    <row r="741" spans="15:20" ht="15" customHeight="1">
      <c r="O741" s="50"/>
      <c r="P741" s="221">
        <f>P714</f>
        <v>45133514013</v>
      </c>
      <c r="Q741" s="221"/>
      <c r="R741" s="221">
        <f>R714</f>
        <v>42641463276</v>
      </c>
      <c r="S741" s="221">
        <f>S714</f>
        <v>2492050737</v>
      </c>
      <c r="T741" s="23">
        <f>R741/P741*100</f>
        <v>94.47849166745092</v>
      </c>
    </row>
    <row r="742" spans="15:20" ht="15" customHeight="1">
      <c r="O742" s="50"/>
      <c r="P742" s="218">
        <f>P740-P741</f>
        <v>0</v>
      </c>
      <c r="Q742" s="50"/>
      <c r="R742" s="218">
        <f>R740-R741</f>
        <v>0</v>
      </c>
      <c r="S742" s="218">
        <f>S740-S741</f>
        <v>0</v>
      </c>
      <c r="T742" s="23"/>
    </row>
    <row r="743" spans="16:20" ht="15" customHeight="1">
      <c r="P743" s="241">
        <f>SUM(P732:P734)</f>
        <v>36185873200</v>
      </c>
      <c r="S743" s="241">
        <f>SUM(S732:S734)</f>
        <v>2014811692</v>
      </c>
      <c r="T743" s="23">
        <f>R743/P743*100</f>
        <v>0</v>
      </c>
    </row>
  </sheetData>
  <sheetProtection/>
  <mergeCells count="20">
    <mergeCell ref="S724:U724"/>
    <mergeCell ref="U9:U10"/>
    <mergeCell ref="A715:O715"/>
    <mergeCell ref="A11:N11"/>
    <mergeCell ref="P9:P10"/>
    <mergeCell ref="R9:R10"/>
    <mergeCell ref="S9:T9"/>
    <mergeCell ref="S717:U717"/>
    <mergeCell ref="S719:U719"/>
    <mergeCell ref="S723:U723"/>
    <mergeCell ref="W19:W20"/>
    <mergeCell ref="P67:Q67"/>
    <mergeCell ref="A714:O714"/>
    <mergeCell ref="A1:V1"/>
    <mergeCell ref="A2:V2"/>
    <mergeCell ref="A3:V3"/>
    <mergeCell ref="A4:V4"/>
    <mergeCell ref="A7:J7"/>
    <mergeCell ref="A9:N10"/>
    <mergeCell ref="O9:O10"/>
  </mergeCells>
  <printOptions/>
  <pageMargins left="0.35433070866141736" right="1.1811023622047245" top="0.4330708661417323" bottom="0.4724409448818898" header="0.2362204724409449" footer="0.31496062992125984"/>
  <pageSetup horizontalDpi="300" verticalDpi="300" orientation="landscape" paperSize="5" scale="83" r:id="rId1"/>
  <headerFooter alignWithMargins="0">
    <oddHeader xml:space="preserve">&amp;R&amp;"Arial,Bold"&amp;12        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LENOVO 1</cp:lastModifiedBy>
  <cp:lastPrinted>2020-01-16T00:39:47Z</cp:lastPrinted>
  <dcterms:created xsi:type="dcterms:W3CDTF">2007-01-02T01:23:26Z</dcterms:created>
  <dcterms:modified xsi:type="dcterms:W3CDTF">2020-06-25T01:22:11Z</dcterms:modified>
  <cp:category/>
  <cp:version/>
  <cp:contentType/>
  <cp:contentStatus/>
</cp:coreProperties>
</file>